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5.xml" ContentType="application/vnd.openxmlformats-officedocument.drawing+xml"/>
  <Override PartName="/xl/comments6.xml" ContentType="application/vnd.openxmlformats-officedocument.spreadsheetml.comments+xml"/>
  <Override PartName="/xl/drawings/drawing6.xml" ContentType="application/vnd.openxmlformats-officedocument.drawing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S:\Orçamento 2017\Adriano\"/>
    </mc:Choice>
  </mc:AlternateContent>
  <bookViews>
    <workbookView xWindow="0" yWindow="0" windowWidth="23040" windowHeight="9090" tabRatio="874" firstSheet="3" activeTab="3"/>
  </bookViews>
  <sheets>
    <sheet name="Orientações #" sheetId="3" r:id="rId1"/>
    <sheet name="Atividade Assistencial" sheetId="7" r:id="rId2"/>
    <sheet name="Quadro de Pessoal" sheetId="9" r:id="rId3"/>
    <sheet name="Receita-Despesa" sheetId="8" r:id="rId4"/>
    <sheet name="Orçado x Realizado " sheetId="18" state="hidden" r:id="rId5"/>
    <sheet name="Comparativo" sheetId="20" r:id="rId6"/>
    <sheet name="Orçamento (resumo)" sheetId="6" r:id="rId7"/>
    <sheet name="Salários por Função" sheetId="17" r:id="rId8"/>
    <sheet name="SALÁRIOS" sheetId="33" r:id="rId9"/>
    <sheet name="% Despesa Comprometida" sheetId="16" r:id="rId10"/>
    <sheet name="Plano de Ação" sheetId="19" r:id="rId11"/>
    <sheet name="enylo" sheetId="35" state="hidden" r:id="rId12"/>
    <sheet name="Memória calculo contratos" sheetId="36" r:id="rId13"/>
    <sheet name="Informações adicionais" sheetId="14" state="hidden" r:id="rId14"/>
  </sheets>
  <externalReferences>
    <externalReference r:id="rId15"/>
    <externalReference r:id="rId16"/>
    <externalReference r:id="rId17"/>
  </externalReferences>
  <definedNames>
    <definedName name="\a" localSheetId="6">#REF!</definedName>
    <definedName name="\a" localSheetId="3">#REF!</definedName>
    <definedName name="\a">#REF!</definedName>
    <definedName name="_xlnm.Print_Area" localSheetId="1">'Atividade Assistencial'!$A$1:$R$189</definedName>
    <definedName name="_xlnm.Print_Area" localSheetId="5">Comparativo!$B$1:$O$26</definedName>
    <definedName name="_xlnm.Print_Area" localSheetId="13">'Informações adicionais'!$A$3:$H$25</definedName>
    <definedName name="_xlnm.Print_Area" localSheetId="6">'Orçamento (resumo)'!$A$1:$I$466</definedName>
    <definedName name="_xlnm.Print_Area" localSheetId="0">'Orientações #'!$B$2:$I$38</definedName>
    <definedName name="_xlnm.Print_Area" localSheetId="2">'Quadro de Pessoal'!$A$1:$P$117</definedName>
    <definedName name="_xlnm.Print_Area" localSheetId="3">'Receita-Despesa'!$A$1:$T$306</definedName>
    <definedName name="DOLAR" localSheetId="6">#REF!</definedName>
    <definedName name="DOLAR" localSheetId="3">#REF!</definedName>
    <definedName name="DOLAR">#REF!</definedName>
    <definedName name="_xlnm.Print_Titles" localSheetId="1">'Atividade Assistencial'!$1:$6</definedName>
    <definedName name="_xlnm.Print_Titles" localSheetId="6">'Orçamento (resumo)'!$1:$9</definedName>
    <definedName name="_xlnm.Print_Titles" localSheetId="2">'Quadro de Pessoal'!$1:$6</definedName>
    <definedName name="_xlnm.Print_Titles" localSheetId="3">'Receita-Despesa'!$1:$6</definedName>
    <definedName name="Z_2F2556E0_0892_11D3_97BB_88C625AC8CEF_.wvu.PrintArea" localSheetId="6" hidden="1">'Orçamento (resumo)'!$A$8:$G$402</definedName>
    <definedName name="Z_2F2556E0_0892_11D3_97BB_88C625AC8CEF_.wvu.PrintArea" localSheetId="3" hidden="1">'Receita-Despesa'!$A$5:$F$303</definedName>
  </definedNames>
  <calcPr calcId="171027"/>
  <customWorkbookViews>
    <customWorkbookView name="Pro Saude - Modo de exibição pessoal" guid="{2F2556E0-0892-11D3-97BB-88C625AC8CEF}" mergeInterval="0" personalView="1" maximized="1" windowWidth="796" windowHeight="438" tabRatio="283" activeSheetId="2"/>
    <customWorkbookView name="Edinei - Modo de exibição pessoal" guid="{5D7815E0-0924-11D3-83B8-0000E842C947}" mergeInterval="0" personalView="1" maximized="1" windowWidth="754" windowHeight="411" tabRatio="283" activeSheetId="2" showComments="commIndAndComment"/>
    <customWorkbookView name="Pró Saude A. B.A.S.H. - Modo de exibição pessoal" guid="{E4F439C0-0890-11D3-A779-444553540000}" mergeInterval="0" personalView="1" maximized="1" windowWidth="796" windowHeight="466" tabRatio="283" activeSheetId="2"/>
    <customWorkbookView name="Marcos - Modo de exibição pessoal" guid="{2691C580-091F-11D3-85FF-B56328CDB740}" mergeInterval="0" personalView="1" maximized="1" windowWidth="796" windowHeight="407" tabRatio="283" activeSheetId="2"/>
  </customWorkbookViews>
</workbook>
</file>

<file path=xl/calcChain.xml><?xml version="1.0" encoding="utf-8"?>
<calcChain xmlns="http://schemas.openxmlformats.org/spreadsheetml/2006/main">
  <c r="D10" i="20" l="1"/>
  <c r="E15" i="20" l="1"/>
  <c r="E14" i="20"/>
  <c r="E13" i="20"/>
  <c r="E12" i="20"/>
  <c r="E11" i="20"/>
  <c r="E10" i="20"/>
  <c r="E9" i="20"/>
  <c r="E17" i="20" l="1"/>
  <c r="E19" i="20"/>
  <c r="G19" i="20" s="1"/>
  <c r="F10" i="20" l="1"/>
  <c r="G10" i="20" s="1"/>
  <c r="D15" i="20"/>
  <c r="F15" i="20" s="1"/>
  <c r="G15" i="20" s="1"/>
  <c r="D14" i="20"/>
  <c r="F14" i="20" s="1"/>
  <c r="G14" i="20" s="1"/>
  <c r="D13" i="20"/>
  <c r="F13" i="20" s="1"/>
  <c r="G13" i="20" s="1"/>
  <c r="D12" i="20"/>
  <c r="F12" i="20" s="1"/>
  <c r="G12" i="20" s="1"/>
  <c r="D11" i="20"/>
  <c r="F11" i="20" s="1"/>
  <c r="G11" i="20" s="1"/>
  <c r="D9" i="20"/>
  <c r="F9" i="20" s="1"/>
  <c r="G9" i="20" s="1"/>
  <c r="C14" i="20" l="1"/>
  <c r="C11" i="20" l="1"/>
  <c r="D17" i="20"/>
  <c r="D19" i="20" l="1"/>
  <c r="F17" i="20"/>
  <c r="G17" i="20" s="1"/>
  <c r="C13" i="20"/>
  <c r="M19" i="20"/>
  <c r="C9" i="20" l="1"/>
  <c r="C15" i="20"/>
  <c r="J50" i="8"/>
  <c r="J68" i="17"/>
  <c r="J58" i="17"/>
  <c r="R232" i="8"/>
  <c r="Q232" i="8"/>
  <c r="P232" i="8"/>
  <c r="O232" i="8"/>
  <c r="N232" i="8"/>
  <c r="M232" i="8"/>
  <c r="L232" i="8"/>
  <c r="K232" i="8"/>
  <c r="J232" i="8"/>
  <c r="I232" i="8"/>
  <c r="H232" i="8"/>
  <c r="G232" i="8"/>
  <c r="R252" i="8"/>
  <c r="Q252" i="8"/>
  <c r="P252" i="8"/>
  <c r="O252" i="8"/>
  <c r="N252" i="8"/>
  <c r="M252" i="8"/>
  <c r="L252" i="8"/>
  <c r="K252" i="8"/>
  <c r="J252" i="8"/>
  <c r="I252" i="8"/>
  <c r="H252" i="8"/>
  <c r="G252" i="8"/>
  <c r="R254" i="8"/>
  <c r="Q254" i="8"/>
  <c r="P254" i="8"/>
  <c r="O254" i="8"/>
  <c r="N254" i="8"/>
  <c r="M254" i="8"/>
  <c r="L254" i="8"/>
  <c r="K254" i="8"/>
  <c r="J254" i="8"/>
  <c r="I254" i="8"/>
  <c r="H254" i="8"/>
  <c r="G254" i="8"/>
  <c r="R253" i="8"/>
  <c r="Q253" i="8"/>
  <c r="P253" i="8"/>
  <c r="O253" i="8"/>
  <c r="N253" i="8"/>
  <c r="M253" i="8"/>
  <c r="L253" i="8"/>
  <c r="K253" i="8"/>
  <c r="J253" i="8"/>
  <c r="I253" i="8"/>
  <c r="H253" i="8"/>
  <c r="G253" i="8"/>
  <c r="F58" i="33" l="1"/>
  <c r="C83" i="33" l="1"/>
  <c r="G99" i="9"/>
  <c r="H99" i="9" s="1"/>
  <c r="I99" i="9" s="1"/>
  <c r="J99" i="9" s="1"/>
  <c r="K99" i="9" s="1"/>
  <c r="L99" i="9" s="1"/>
  <c r="M99" i="9" s="1"/>
  <c r="N99" i="9" s="1"/>
  <c r="O99" i="9" s="1"/>
  <c r="R44" i="8" s="1"/>
  <c r="J68" i="33"/>
  <c r="J58" i="33"/>
  <c r="S83" i="33"/>
  <c r="I83" i="33"/>
  <c r="H83" i="33"/>
  <c r="G83" i="33"/>
  <c r="E83" i="33"/>
  <c r="B83" i="33"/>
  <c r="P82" i="33"/>
  <c r="O82" i="33"/>
  <c r="N82" i="33" s="1"/>
  <c r="Q82" i="33" s="1"/>
  <c r="L82" i="33"/>
  <c r="F82" i="33"/>
  <c r="P81" i="33"/>
  <c r="O81" i="33"/>
  <c r="L81" i="33"/>
  <c r="F81" i="33"/>
  <c r="K81" i="33" s="1"/>
  <c r="P80" i="33"/>
  <c r="O80" i="33"/>
  <c r="L80" i="33"/>
  <c r="F80" i="33"/>
  <c r="P79" i="33"/>
  <c r="O79" i="33"/>
  <c r="L79" i="33"/>
  <c r="F79" i="33"/>
  <c r="K79" i="33" s="1"/>
  <c r="P78" i="33"/>
  <c r="O78" i="33"/>
  <c r="L78" i="33"/>
  <c r="F78" i="33"/>
  <c r="P77" i="33"/>
  <c r="O77" i="33"/>
  <c r="L77" i="33"/>
  <c r="F77" i="33"/>
  <c r="K77" i="33" s="1"/>
  <c r="P76" i="33"/>
  <c r="O76" i="33"/>
  <c r="L76" i="33"/>
  <c r="F76" i="33"/>
  <c r="K76" i="33" s="1"/>
  <c r="P75" i="33"/>
  <c r="O75" i="33"/>
  <c r="L75" i="33"/>
  <c r="F75" i="33"/>
  <c r="K75" i="33" s="1"/>
  <c r="P74" i="33"/>
  <c r="O74" i="33"/>
  <c r="L74" i="33"/>
  <c r="F74" i="33"/>
  <c r="K74" i="33" s="1"/>
  <c r="P73" i="33"/>
  <c r="O73" i="33"/>
  <c r="L73" i="33"/>
  <c r="F73" i="33"/>
  <c r="K73" i="33" s="1"/>
  <c r="P72" i="33"/>
  <c r="O72" i="33"/>
  <c r="L72" i="33"/>
  <c r="F72" i="33"/>
  <c r="K72" i="33" s="1"/>
  <c r="P71" i="33"/>
  <c r="O71" i="33"/>
  <c r="L71" i="33"/>
  <c r="F71" i="33"/>
  <c r="K71" i="33" s="1"/>
  <c r="P70" i="33"/>
  <c r="O70" i="33"/>
  <c r="L70" i="33"/>
  <c r="F70" i="33"/>
  <c r="K70" i="33" s="1"/>
  <c r="F69" i="33"/>
  <c r="K69" i="33" s="1"/>
  <c r="F68" i="33"/>
  <c r="K68" i="33" s="1"/>
  <c r="F67" i="33"/>
  <c r="K67" i="33" s="1"/>
  <c r="P66" i="33"/>
  <c r="O66" i="33"/>
  <c r="L66" i="33"/>
  <c r="F66" i="33"/>
  <c r="F65" i="33"/>
  <c r="K65" i="33" s="1"/>
  <c r="F64" i="33"/>
  <c r="K64" i="33" s="1"/>
  <c r="P63" i="33"/>
  <c r="O63" i="33"/>
  <c r="L63" i="33"/>
  <c r="F63" i="33"/>
  <c r="F62" i="33"/>
  <c r="K62" i="33" s="1"/>
  <c r="P61" i="33"/>
  <c r="O61" i="33"/>
  <c r="L61" i="33"/>
  <c r="F61" i="33"/>
  <c r="P60" i="33"/>
  <c r="O60" i="33"/>
  <c r="L60" i="33"/>
  <c r="F60" i="33"/>
  <c r="F59" i="33"/>
  <c r="K59" i="33" s="1"/>
  <c r="P57" i="33"/>
  <c r="O57" i="33"/>
  <c r="L57" i="33"/>
  <c r="F57" i="33"/>
  <c r="P56" i="33"/>
  <c r="L56" i="33"/>
  <c r="F56" i="33"/>
  <c r="K56" i="33" s="1"/>
  <c r="O56" i="33" s="1"/>
  <c r="P55" i="33"/>
  <c r="L55" i="33"/>
  <c r="F55" i="33"/>
  <c r="K55" i="33" s="1"/>
  <c r="O55" i="33" s="1"/>
  <c r="P54" i="33"/>
  <c r="L54" i="33"/>
  <c r="F54" i="33"/>
  <c r="K54" i="33" s="1"/>
  <c r="O54" i="33" s="1"/>
  <c r="P53" i="33"/>
  <c r="L53" i="33"/>
  <c r="F53" i="33"/>
  <c r="K53" i="33" s="1"/>
  <c r="O53" i="33" s="1"/>
  <c r="P52" i="33"/>
  <c r="L52" i="33"/>
  <c r="F52" i="33"/>
  <c r="K52" i="33" s="1"/>
  <c r="O52" i="33" s="1"/>
  <c r="P51" i="33"/>
  <c r="O51" i="33"/>
  <c r="L51" i="33"/>
  <c r="F51" i="33"/>
  <c r="P50" i="33"/>
  <c r="L50" i="33"/>
  <c r="F50" i="33"/>
  <c r="K50" i="33" s="1"/>
  <c r="O50" i="33" s="1"/>
  <c r="P49" i="33"/>
  <c r="L49" i="33"/>
  <c r="N49" i="33" s="1"/>
  <c r="Q49" i="33" s="1"/>
  <c r="F49" i="33"/>
  <c r="K49" i="33" s="1"/>
  <c r="O49" i="33" s="1"/>
  <c r="P48" i="33"/>
  <c r="L48" i="33"/>
  <c r="F48" i="33"/>
  <c r="K48" i="33" s="1"/>
  <c r="O48" i="33" s="1"/>
  <c r="P47" i="33"/>
  <c r="L47" i="33"/>
  <c r="F47" i="33"/>
  <c r="K47" i="33" s="1"/>
  <c r="O47" i="33" s="1"/>
  <c r="P46" i="33"/>
  <c r="L46" i="33"/>
  <c r="F46" i="33"/>
  <c r="K46" i="33" s="1"/>
  <c r="O46" i="33" s="1"/>
  <c r="P45" i="33"/>
  <c r="L45" i="33"/>
  <c r="F45" i="33"/>
  <c r="K45" i="33" s="1"/>
  <c r="O45" i="33" s="1"/>
  <c r="P44" i="33"/>
  <c r="L44" i="33"/>
  <c r="F44" i="33"/>
  <c r="K44" i="33" s="1"/>
  <c r="O44" i="33" s="1"/>
  <c r="P43" i="33"/>
  <c r="O43" i="33"/>
  <c r="L43" i="33"/>
  <c r="F43" i="33"/>
  <c r="P42" i="33"/>
  <c r="O42" i="33"/>
  <c r="L42" i="33"/>
  <c r="F42" i="33"/>
  <c r="L41" i="33"/>
  <c r="F41" i="33"/>
  <c r="K41" i="33" s="1"/>
  <c r="P41" i="33" s="1"/>
  <c r="O40" i="33"/>
  <c r="F40" i="33"/>
  <c r="K40" i="33" s="1"/>
  <c r="L40" i="33" s="1"/>
  <c r="O39" i="33"/>
  <c r="F39" i="33"/>
  <c r="K39" i="33" s="1"/>
  <c r="L39" i="33" s="1"/>
  <c r="P38" i="33"/>
  <c r="O38" i="33"/>
  <c r="L38" i="33"/>
  <c r="F38" i="33"/>
  <c r="P37" i="33"/>
  <c r="O37" i="33"/>
  <c r="L37" i="33"/>
  <c r="F37" i="33"/>
  <c r="P36" i="33"/>
  <c r="O36" i="33"/>
  <c r="L36" i="33"/>
  <c r="F36" i="33"/>
  <c r="P35" i="33"/>
  <c r="O35" i="33"/>
  <c r="L35" i="33"/>
  <c r="F35" i="33"/>
  <c r="P34" i="33"/>
  <c r="L34" i="33"/>
  <c r="F34" i="33"/>
  <c r="K34" i="33" s="1"/>
  <c r="O34" i="33" s="1"/>
  <c r="P33" i="33"/>
  <c r="L33" i="33"/>
  <c r="F33" i="33"/>
  <c r="K33" i="33" s="1"/>
  <c r="O33" i="33" s="1"/>
  <c r="P32" i="33"/>
  <c r="L32" i="33"/>
  <c r="F32" i="33"/>
  <c r="K32" i="33" s="1"/>
  <c r="O32" i="33" s="1"/>
  <c r="P31" i="33"/>
  <c r="L31" i="33"/>
  <c r="F31" i="33"/>
  <c r="K31" i="33" s="1"/>
  <c r="O31" i="33" s="1"/>
  <c r="P30" i="33"/>
  <c r="L30" i="33"/>
  <c r="M30" i="33" s="1"/>
  <c r="F30" i="33"/>
  <c r="K30" i="33" s="1"/>
  <c r="O30" i="33" s="1"/>
  <c r="P29" i="33"/>
  <c r="O29" i="33"/>
  <c r="L29" i="33"/>
  <c r="F29" i="33"/>
  <c r="O28" i="33"/>
  <c r="F28" i="33"/>
  <c r="K28" i="33" s="1"/>
  <c r="L28" i="33" s="1"/>
  <c r="L27" i="33"/>
  <c r="F27" i="33"/>
  <c r="K27" i="33" s="1"/>
  <c r="O27" i="33" s="1"/>
  <c r="P26" i="33"/>
  <c r="L26" i="33"/>
  <c r="F26" i="33"/>
  <c r="K26" i="33" s="1"/>
  <c r="O26" i="33" s="1"/>
  <c r="P25" i="33"/>
  <c r="L25" i="33"/>
  <c r="F25" i="33"/>
  <c r="K25" i="33" s="1"/>
  <c r="O25" i="33" s="1"/>
  <c r="P24" i="33"/>
  <c r="L24" i="33"/>
  <c r="F24" i="33"/>
  <c r="K24" i="33" s="1"/>
  <c r="O24" i="33" s="1"/>
  <c r="P23" i="33"/>
  <c r="L23" i="33"/>
  <c r="F23" i="33"/>
  <c r="K23" i="33" s="1"/>
  <c r="O23" i="33" s="1"/>
  <c r="P22" i="33"/>
  <c r="L22" i="33"/>
  <c r="F22" i="33"/>
  <c r="K22" i="33" s="1"/>
  <c r="O22" i="33" s="1"/>
  <c r="P21" i="33"/>
  <c r="L21" i="33"/>
  <c r="N21" i="33" s="1"/>
  <c r="Q21" i="33" s="1"/>
  <c r="F21" i="33"/>
  <c r="K21" i="33" s="1"/>
  <c r="O21" i="33" s="1"/>
  <c r="P20" i="33"/>
  <c r="L20" i="33"/>
  <c r="F20" i="33"/>
  <c r="K20" i="33" s="1"/>
  <c r="O20" i="33" s="1"/>
  <c r="P19" i="33"/>
  <c r="L19" i="33"/>
  <c r="F19" i="33"/>
  <c r="K19" i="33" s="1"/>
  <c r="O19" i="33" s="1"/>
  <c r="P18" i="33"/>
  <c r="L18" i="33"/>
  <c r="F18" i="33"/>
  <c r="K18" i="33" s="1"/>
  <c r="O18" i="33" s="1"/>
  <c r="P17" i="33"/>
  <c r="L17" i="33"/>
  <c r="F17" i="33"/>
  <c r="K17" i="33" s="1"/>
  <c r="O17" i="33" s="1"/>
  <c r="P16" i="33"/>
  <c r="L16" i="33"/>
  <c r="F16" i="33"/>
  <c r="K16" i="33" s="1"/>
  <c r="O16" i="33" s="1"/>
  <c r="P15" i="33"/>
  <c r="L15" i="33"/>
  <c r="F15" i="33"/>
  <c r="K15" i="33" s="1"/>
  <c r="O15" i="33" s="1"/>
  <c r="L14" i="33"/>
  <c r="F14" i="33"/>
  <c r="K14" i="33" s="1"/>
  <c r="P14" i="33" s="1"/>
  <c r="O13" i="33"/>
  <c r="F13" i="33"/>
  <c r="K13" i="33" s="1"/>
  <c r="L13" i="33" s="1"/>
  <c r="O12" i="33"/>
  <c r="F12" i="33"/>
  <c r="K12" i="33" s="1"/>
  <c r="L12" i="33" s="1"/>
  <c r="O11" i="33"/>
  <c r="F11" i="33"/>
  <c r="K11" i="33" s="1"/>
  <c r="L11" i="33" s="1"/>
  <c r="O10" i="33"/>
  <c r="F10" i="33"/>
  <c r="K10" i="33" s="1"/>
  <c r="L10" i="33" s="1"/>
  <c r="O9" i="33"/>
  <c r="F9" i="33"/>
  <c r="K9" i="33" s="1"/>
  <c r="L9" i="33" s="1"/>
  <c r="O8" i="33"/>
  <c r="F8" i="33"/>
  <c r="K8" i="33" s="1"/>
  <c r="L8" i="33" s="1"/>
  <c r="O7" i="33"/>
  <c r="F7" i="33"/>
  <c r="K7" i="33" s="1"/>
  <c r="L7" i="33" s="1"/>
  <c r="P6" i="33"/>
  <c r="O6" i="33"/>
  <c r="L6" i="33"/>
  <c r="F6" i="33"/>
  <c r="P5" i="33"/>
  <c r="O5" i="33"/>
  <c r="L5" i="33"/>
  <c r="F5" i="33"/>
  <c r="O4" i="33"/>
  <c r="F4" i="33"/>
  <c r="K4" i="33" s="1"/>
  <c r="R4" i="33" s="1"/>
  <c r="P3" i="33"/>
  <c r="O3" i="33"/>
  <c r="L3" i="33"/>
  <c r="F3" i="33"/>
  <c r="AP124" i="18"/>
  <c r="AS124" i="18" s="1"/>
  <c r="K120" i="8"/>
  <c r="J124" i="18"/>
  <c r="D137" i="18"/>
  <c r="D135" i="18"/>
  <c r="D134" i="18"/>
  <c r="E166" i="8"/>
  <c r="D166" i="8"/>
  <c r="D163" i="18" s="1"/>
  <c r="E165" i="8"/>
  <c r="E164" i="8"/>
  <c r="E163" i="8"/>
  <c r="D160" i="18"/>
  <c r="E162" i="8"/>
  <c r="D133" i="18"/>
  <c r="D135" i="8"/>
  <c r="D132" i="18" s="1"/>
  <c r="D134" i="8"/>
  <c r="D131" i="18" s="1"/>
  <c r="D133" i="8"/>
  <c r="D132" i="8"/>
  <c r="D129" i="18" s="1"/>
  <c r="D131" i="8"/>
  <c r="D128" i="18" s="1"/>
  <c r="D130" i="8"/>
  <c r="D129" i="8"/>
  <c r="D128" i="8"/>
  <c r="D125" i="18" s="1"/>
  <c r="D127" i="8"/>
  <c r="D126" i="8"/>
  <c r="D125" i="8"/>
  <c r="D124" i="8"/>
  <c r="D121" i="18" s="1"/>
  <c r="D123" i="8"/>
  <c r="D122" i="8"/>
  <c r="D121" i="8"/>
  <c r="F4" i="18"/>
  <c r="F3" i="18"/>
  <c r="F2" i="18"/>
  <c r="G157" i="18"/>
  <c r="S300" i="8"/>
  <c r="T300" i="8"/>
  <c r="J120" i="8"/>
  <c r="I19" i="19"/>
  <c r="J17" i="19"/>
  <c r="A2" i="19"/>
  <c r="K17" i="19"/>
  <c r="G66" i="18"/>
  <c r="K66" i="18"/>
  <c r="O66" i="18"/>
  <c r="S66" i="18"/>
  <c r="W66" i="18"/>
  <c r="AA66" i="18"/>
  <c r="AE66" i="18"/>
  <c r="AI66" i="18"/>
  <c r="AM66" i="18"/>
  <c r="AQ66" i="18"/>
  <c r="AU66" i="18"/>
  <c r="AY66" i="18"/>
  <c r="N116" i="18"/>
  <c r="J116" i="18"/>
  <c r="D80" i="18"/>
  <c r="D81" i="18"/>
  <c r="D82" i="18"/>
  <c r="D83" i="18"/>
  <c r="D84" i="18"/>
  <c r="D85" i="18"/>
  <c r="D86" i="18"/>
  <c r="D87" i="18"/>
  <c r="D88" i="18"/>
  <c r="D89" i="18"/>
  <c r="D90" i="18"/>
  <c r="D91" i="18"/>
  <c r="D92" i="18"/>
  <c r="D93" i="18"/>
  <c r="D94" i="18"/>
  <c r="D95" i="18"/>
  <c r="D96" i="18"/>
  <c r="D97" i="18"/>
  <c r="D98" i="18"/>
  <c r="D99" i="18"/>
  <c r="D100" i="18"/>
  <c r="D101" i="18"/>
  <c r="D102" i="18"/>
  <c r="D103" i="18"/>
  <c r="D104" i="18"/>
  <c r="D105" i="18"/>
  <c r="D106" i="18"/>
  <c r="D107" i="18"/>
  <c r="D108" i="18"/>
  <c r="D109" i="18"/>
  <c r="D110" i="18"/>
  <c r="D111" i="18"/>
  <c r="D112" i="18"/>
  <c r="D113" i="18"/>
  <c r="D114" i="18"/>
  <c r="D115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P89" i="9"/>
  <c r="G299" i="6" s="1"/>
  <c r="G300" i="6" s="1"/>
  <c r="P117" i="9"/>
  <c r="P111" i="9"/>
  <c r="G323" i="6" s="1"/>
  <c r="H54" i="8"/>
  <c r="I54" i="8"/>
  <c r="J54" i="8"/>
  <c r="K54" i="8"/>
  <c r="V51" i="18"/>
  <c r="L54" i="8"/>
  <c r="Z51" i="18" s="1"/>
  <c r="M54" i="8"/>
  <c r="AD51" i="18" s="1"/>
  <c r="N54" i="8"/>
  <c r="O54" i="8"/>
  <c r="P54" i="8"/>
  <c r="Q54" i="8"/>
  <c r="R54" i="8"/>
  <c r="AX51" i="18" s="1"/>
  <c r="G54" i="8"/>
  <c r="F68" i="18"/>
  <c r="H68" i="18" s="1"/>
  <c r="J68" i="18"/>
  <c r="N68" i="18"/>
  <c r="R68" i="18"/>
  <c r="T68" i="18" s="1"/>
  <c r="V68" i="18"/>
  <c r="Y68" i="18" s="1"/>
  <c r="Z68" i="18"/>
  <c r="AB68" i="18" s="1"/>
  <c r="AD68" i="18"/>
  <c r="AF68" i="18" s="1"/>
  <c r="AH68" i="18"/>
  <c r="AJ68" i="18" s="1"/>
  <c r="AL68" i="18"/>
  <c r="AN68" i="18" s="1"/>
  <c r="AP68" i="18"/>
  <c r="AR68" i="18" s="1"/>
  <c r="AT68" i="18"/>
  <c r="AX68" i="18"/>
  <c r="BC68" i="18"/>
  <c r="AX274" i="18"/>
  <c r="G270" i="18"/>
  <c r="K270" i="18"/>
  <c r="O270" i="18"/>
  <c r="S270" i="18"/>
  <c r="W270" i="18"/>
  <c r="AA270" i="18"/>
  <c r="AE270" i="18"/>
  <c r="AI270" i="18"/>
  <c r="AM270" i="18"/>
  <c r="AQ270" i="18"/>
  <c r="AU270" i="18"/>
  <c r="AY270" i="18"/>
  <c r="AT227" i="18"/>
  <c r="AV227" i="18" s="1"/>
  <c r="F236" i="18"/>
  <c r="I236" i="18" s="1"/>
  <c r="F231" i="18"/>
  <c r="H231" i="18" s="1"/>
  <c r="F230" i="18"/>
  <c r="F229" i="18"/>
  <c r="H229" i="18" s="1"/>
  <c r="F228" i="18"/>
  <c r="I228" i="18" s="1"/>
  <c r="F227" i="18"/>
  <c r="H227" i="18" s="1"/>
  <c r="F226" i="18"/>
  <c r="F225" i="18"/>
  <c r="H225" i="18" s="1"/>
  <c r="F224" i="18"/>
  <c r="I224" i="18" s="1"/>
  <c r="F223" i="18"/>
  <c r="H223" i="18"/>
  <c r="F125" i="18"/>
  <c r="D44" i="18"/>
  <c r="F44" i="18"/>
  <c r="J44" i="18"/>
  <c r="L44" i="18" s="1"/>
  <c r="N44" i="18"/>
  <c r="R44" i="18"/>
  <c r="T44" i="18" s="1"/>
  <c r="V44" i="18"/>
  <c r="X44" i="18" s="1"/>
  <c r="Z44" i="18"/>
  <c r="AB44" i="18" s="1"/>
  <c r="AD44" i="18"/>
  <c r="AF44" i="18" s="1"/>
  <c r="AH44" i="18"/>
  <c r="AL44" i="18"/>
  <c r="AO44" i="18" s="1"/>
  <c r="AP44" i="18"/>
  <c r="AR44" i="18" s="1"/>
  <c r="AT44" i="18"/>
  <c r="AW44" i="18" s="1"/>
  <c r="AX44" i="18"/>
  <c r="AZ44" i="18" s="1"/>
  <c r="BC44" i="18"/>
  <c r="BC43" i="18"/>
  <c r="AX43" i="18"/>
  <c r="BA43" i="18" s="1"/>
  <c r="AT43" i="18"/>
  <c r="AW43" i="18" s="1"/>
  <c r="AP43" i="18"/>
  <c r="AS43" i="18" s="1"/>
  <c r="AL43" i="18"/>
  <c r="AO43" i="18"/>
  <c r="AH43" i="18"/>
  <c r="AK43" i="18" s="1"/>
  <c r="AD43" i="18"/>
  <c r="AF43" i="18" s="1"/>
  <c r="Z43" i="18"/>
  <c r="AC43" i="18" s="1"/>
  <c r="V43" i="18"/>
  <c r="Y43" i="18" s="1"/>
  <c r="R43" i="18"/>
  <c r="T43" i="18" s="1"/>
  <c r="N43" i="18"/>
  <c r="Q43" i="18"/>
  <c r="J43" i="18"/>
  <c r="L43" i="18" s="1"/>
  <c r="BC53" i="18"/>
  <c r="AX53" i="18"/>
  <c r="BA53" i="18" s="1"/>
  <c r="AT53" i="18"/>
  <c r="AV53" i="18" s="1"/>
  <c r="AP53" i="18"/>
  <c r="AS53" i="18" s="1"/>
  <c r="AL53" i="18"/>
  <c r="AH53" i="18"/>
  <c r="AK53" i="18" s="1"/>
  <c r="AD53" i="18"/>
  <c r="AG53" i="18" s="1"/>
  <c r="Z53" i="18"/>
  <c r="V53" i="18"/>
  <c r="X53" i="18" s="1"/>
  <c r="R53" i="18"/>
  <c r="T53" i="18"/>
  <c r="N53" i="18"/>
  <c r="J53" i="18"/>
  <c r="F43" i="18"/>
  <c r="H43" i="18"/>
  <c r="F53" i="18"/>
  <c r="D53" i="18"/>
  <c r="D43" i="18"/>
  <c r="S56" i="8"/>
  <c r="T56" i="8" s="1"/>
  <c r="S47" i="8"/>
  <c r="S46" i="8"/>
  <c r="T46" i="8" s="1"/>
  <c r="R299" i="8"/>
  <c r="AX296" i="18" s="1"/>
  <c r="Q299" i="8"/>
  <c r="P299" i="8"/>
  <c r="AP296" i="18" s="1"/>
  <c r="O299" i="8"/>
  <c r="AL296" i="18" s="1"/>
  <c r="N299" i="8"/>
  <c r="M299" i="8"/>
  <c r="L299" i="8"/>
  <c r="Z296" i="18" s="1"/>
  <c r="K299" i="8"/>
  <c r="J299" i="8"/>
  <c r="I299" i="8"/>
  <c r="F16" i="18"/>
  <c r="G299" i="8"/>
  <c r="H299" i="8" s="1"/>
  <c r="Q267" i="8"/>
  <c r="F82" i="17"/>
  <c r="K82" i="17" s="1"/>
  <c r="F81" i="17"/>
  <c r="K81" i="17" s="1"/>
  <c r="F80" i="17"/>
  <c r="F79" i="17"/>
  <c r="K79" i="17" s="1"/>
  <c r="F78" i="17"/>
  <c r="K78" i="17" s="1"/>
  <c r="F77" i="17"/>
  <c r="K77" i="17" s="1"/>
  <c r="F76" i="17"/>
  <c r="K76" i="17" s="1"/>
  <c r="P76" i="17" s="1"/>
  <c r="F75" i="17"/>
  <c r="K75" i="17" s="1"/>
  <c r="F74" i="17"/>
  <c r="K74" i="17" s="1"/>
  <c r="F73" i="17"/>
  <c r="K73" i="17" s="1"/>
  <c r="P73" i="17" s="1"/>
  <c r="F72" i="17"/>
  <c r="K72" i="17" s="1"/>
  <c r="L72" i="17" s="1"/>
  <c r="F71" i="17"/>
  <c r="K71" i="17" s="1"/>
  <c r="F70" i="17"/>
  <c r="K70" i="17" s="1"/>
  <c r="L70" i="17" s="1"/>
  <c r="F69" i="17"/>
  <c r="K69" i="17" s="1"/>
  <c r="P69" i="17" s="1"/>
  <c r="F68" i="17"/>
  <c r="K68" i="17" s="1"/>
  <c r="F67" i="17"/>
  <c r="K67" i="17" s="1"/>
  <c r="F66" i="17"/>
  <c r="F65" i="17"/>
  <c r="K65" i="17" s="1"/>
  <c r="O65" i="17" s="1"/>
  <c r="F64" i="17"/>
  <c r="K64" i="17" s="1"/>
  <c r="F63" i="17"/>
  <c r="K63" i="17" s="1"/>
  <c r="F62" i="17"/>
  <c r="K62" i="17" s="1"/>
  <c r="O62" i="17" s="1"/>
  <c r="F61" i="17"/>
  <c r="K61" i="17" s="1"/>
  <c r="O61" i="17" s="1"/>
  <c r="F60" i="17"/>
  <c r="F59" i="17"/>
  <c r="K59" i="17" s="1"/>
  <c r="F58" i="17"/>
  <c r="K58" i="17" s="1"/>
  <c r="P58" i="17" s="1"/>
  <c r="F57" i="17"/>
  <c r="P57" i="17"/>
  <c r="F56" i="17"/>
  <c r="K56" i="17" s="1"/>
  <c r="F55" i="17"/>
  <c r="K55" i="17" s="1"/>
  <c r="L55" i="17" s="1"/>
  <c r="F54" i="17"/>
  <c r="K54" i="17" s="1"/>
  <c r="O54" i="17" s="1"/>
  <c r="F53" i="17"/>
  <c r="K53" i="17" s="1"/>
  <c r="F52" i="17"/>
  <c r="K52" i="17" s="1"/>
  <c r="P52" i="17" s="1"/>
  <c r="F51" i="17"/>
  <c r="F50" i="17"/>
  <c r="K50" i="17" s="1"/>
  <c r="L50" i="17" s="1"/>
  <c r="F49" i="17"/>
  <c r="K49" i="17" s="1"/>
  <c r="F48" i="17"/>
  <c r="K48" i="17" s="1"/>
  <c r="L48" i="17" s="1"/>
  <c r="F47" i="17"/>
  <c r="K47" i="17" s="1"/>
  <c r="F46" i="17"/>
  <c r="K46" i="17" s="1"/>
  <c r="O46" i="17" s="1"/>
  <c r="F45" i="17"/>
  <c r="K45" i="17" s="1"/>
  <c r="F44" i="17"/>
  <c r="K44" i="17" s="1"/>
  <c r="L44" i="17" s="1"/>
  <c r="F43" i="17"/>
  <c r="K43" i="17" s="1"/>
  <c r="F42" i="17"/>
  <c r="F41" i="17"/>
  <c r="K41" i="17" s="1"/>
  <c r="F40" i="17"/>
  <c r="K40" i="17" s="1"/>
  <c r="L40" i="17" s="1"/>
  <c r="F39" i="17"/>
  <c r="K39" i="17" s="1"/>
  <c r="F38" i="17"/>
  <c r="F37" i="17"/>
  <c r="F36" i="17"/>
  <c r="F35" i="17"/>
  <c r="L35" i="17"/>
  <c r="F34" i="17"/>
  <c r="K34" i="17" s="1"/>
  <c r="F33" i="17"/>
  <c r="K33" i="17" s="1"/>
  <c r="L33" i="17" s="1"/>
  <c r="F32" i="17"/>
  <c r="K32" i="17" s="1"/>
  <c r="F31" i="17"/>
  <c r="K31" i="17" s="1"/>
  <c r="O31" i="17" s="1"/>
  <c r="F30" i="17"/>
  <c r="K30" i="17" s="1"/>
  <c r="P30" i="17" s="1"/>
  <c r="F29" i="17"/>
  <c r="K29" i="17" s="1"/>
  <c r="F28" i="17"/>
  <c r="K28" i="17" s="1"/>
  <c r="F27" i="17"/>
  <c r="K27" i="17" s="1"/>
  <c r="P27" i="17" s="1"/>
  <c r="F26" i="17"/>
  <c r="K26" i="17" s="1"/>
  <c r="L26" i="17" s="1"/>
  <c r="F25" i="17"/>
  <c r="K25" i="17" s="1"/>
  <c r="F24" i="17"/>
  <c r="K24" i="17" s="1"/>
  <c r="F23" i="17"/>
  <c r="K23" i="17" s="1"/>
  <c r="L23" i="17" s="1"/>
  <c r="F22" i="17"/>
  <c r="K22" i="17" s="1"/>
  <c r="O22" i="17" s="1"/>
  <c r="F21" i="17"/>
  <c r="K21" i="17" s="1"/>
  <c r="F20" i="17"/>
  <c r="K20" i="17" s="1"/>
  <c r="F19" i="17"/>
  <c r="K19" i="17" s="1"/>
  <c r="O19" i="17" s="1"/>
  <c r="F18" i="17"/>
  <c r="K18" i="17" s="1"/>
  <c r="O18" i="17" s="1"/>
  <c r="F17" i="17"/>
  <c r="K17" i="17" s="1"/>
  <c r="F16" i="17"/>
  <c r="K16" i="17" s="1"/>
  <c r="F15" i="17"/>
  <c r="K15" i="17" s="1"/>
  <c r="L15" i="17" s="1"/>
  <c r="F14" i="17"/>
  <c r="K14" i="17" s="1"/>
  <c r="P14" i="17" s="1"/>
  <c r="F13" i="17"/>
  <c r="K13" i="17" s="1"/>
  <c r="F12" i="17"/>
  <c r="F11" i="17"/>
  <c r="K11" i="17" s="1"/>
  <c r="O11" i="17" s="1"/>
  <c r="F10" i="17"/>
  <c r="K10" i="17" s="1"/>
  <c r="F9" i="17"/>
  <c r="K9" i="17" s="1"/>
  <c r="O9" i="17" s="1"/>
  <c r="F8" i="17"/>
  <c r="K8" i="17" s="1"/>
  <c r="O8" i="17" s="1"/>
  <c r="F7" i="17"/>
  <c r="K7" i="17" s="1"/>
  <c r="P7" i="17" s="1"/>
  <c r="F6" i="17"/>
  <c r="K6" i="17" s="1"/>
  <c r="L6" i="17" s="1"/>
  <c r="F5" i="17"/>
  <c r="L5" i="17"/>
  <c r="F4" i="17"/>
  <c r="K4" i="17" s="1"/>
  <c r="F3" i="17"/>
  <c r="K3" i="17" s="1"/>
  <c r="L3" i="17" s="1"/>
  <c r="F9" i="18"/>
  <c r="I9" i="18" s="1"/>
  <c r="C209" i="6"/>
  <c r="A9" i="6"/>
  <c r="A8" i="6"/>
  <c r="A7" i="6"/>
  <c r="A6" i="6"/>
  <c r="A6" i="8"/>
  <c r="A5" i="8"/>
  <c r="A4" i="8"/>
  <c r="A3" i="8"/>
  <c r="F1" i="18" s="1"/>
  <c r="A6" i="9"/>
  <c r="A5" i="9"/>
  <c r="A4" i="9"/>
  <c r="A3" i="9"/>
  <c r="D159" i="18"/>
  <c r="D161" i="18"/>
  <c r="D165" i="18"/>
  <c r="D167" i="18"/>
  <c r="D169" i="18"/>
  <c r="D171" i="18"/>
  <c r="D173" i="18"/>
  <c r="D175" i="18"/>
  <c r="D177" i="18"/>
  <c r="D303" i="18"/>
  <c r="D301" i="18"/>
  <c r="C301" i="18"/>
  <c r="D300" i="18"/>
  <c r="D299" i="18"/>
  <c r="D298" i="18"/>
  <c r="D297" i="18"/>
  <c r="D296" i="18"/>
  <c r="D291" i="18"/>
  <c r="D292" i="18"/>
  <c r="D290" i="18"/>
  <c r="D288" i="18"/>
  <c r="D289" i="18"/>
  <c r="D287" i="18"/>
  <c r="D286" i="18"/>
  <c r="C285" i="18"/>
  <c r="D284" i="18"/>
  <c r="D283" i="18"/>
  <c r="D282" i="18"/>
  <c r="D270" i="18"/>
  <c r="D264" i="18"/>
  <c r="D258" i="18"/>
  <c r="D250" i="18"/>
  <c r="D251" i="18"/>
  <c r="D252" i="18"/>
  <c r="D249" i="18"/>
  <c r="D243" i="18"/>
  <c r="D232" i="18"/>
  <c r="D221" i="18"/>
  <c r="D220" i="18"/>
  <c r="D216" i="18"/>
  <c r="D195" i="18"/>
  <c r="D194" i="18"/>
  <c r="D178" i="18"/>
  <c r="D157" i="18"/>
  <c r="D117" i="18"/>
  <c r="D66" i="18"/>
  <c r="D62" i="18"/>
  <c r="D63" i="18"/>
  <c r="D64" i="18"/>
  <c r="D65" i="18"/>
  <c r="D61" i="18"/>
  <c r="D60" i="18"/>
  <c r="D59" i="18"/>
  <c r="D58" i="18"/>
  <c r="D57" i="18"/>
  <c r="D56" i="18"/>
  <c r="D55" i="18"/>
  <c r="D54" i="18"/>
  <c r="D52" i="18"/>
  <c r="D51" i="18"/>
  <c r="D50" i="18"/>
  <c r="D49" i="18"/>
  <c r="D48" i="18"/>
  <c r="D45" i="18"/>
  <c r="D46" i="18"/>
  <c r="D47" i="18"/>
  <c r="D42" i="18"/>
  <c r="D41" i="18"/>
  <c r="D40" i="18"/>
  <c r="C39" i="18"/>
  <c r="B38" i="18"/>
  <c r="C37" i="18"/>
  <c r="D28" i="18"/>
  <c r="D29" i="18"/>
  <c r="D30" i="18"/>
  <c r="D31" i="18"/>
  <c r="D32" i="18"/>
  <c r="D33" i="18"/>
  <c r="D34" i="18"/>
  <c r="D35" i="18"/>
  <c r="D36" i="18"/>
  <c r="D27" i="18"/>
  <c r="A6" i="18"/>
  <c r="C8" i="18"/>
  <c r="B7" i="18"/>
  <c r="C26" i="18"/>
  <c r="D9" i="18"/>
  <c r="AX297" i="18"/>
  <c r="AX295" i="18"/>
  <c r="AX294" i="18"/>
  <c r="BA294" i="18" s="1"/>
  <c r="AX293" i="18"/>
  <c r="AX290" i="18"/>
  <c r="AZ290" i="18" s="1"/>
  <c r="AX289" i="18"/>
  <c r="AX288" i="18"/>
  <c r="BA288" i="18" s="1"/>
  <c r="AX287" i="18"/>
  <c r="AZ287" i="18" s="1"/>
  <c r="AX280" i="18"/>
  <c r="BA280" i="18" s="1"/>
  <c r="AX279" i="18"/>
  <c r="AX278" i="18"/>
  <c r="BA278" i="18" s="1"/>
  <c r="AX277" i="18"/>
  <c r="AZ277" i="18" s="1"/>
  <c r="AX276" i="18"/>
  <c r="AX275" i="18"/>
  <c r="AX273" i="18"/>
  <c r="AZ273" i="18" s="1"/>
  <c r="AX272" i="18"/>
  <c r="AX271" i="18"/>
  <c r="AZ271" i="18" s="1"/>
  <c r="AX269" i="18"/>
  <c r="BA269" i="18" s="1"/>
  <c r="AX268" i="18"/>
  <c r="AX267" i="18"/>
  <c r="BA267" i="18" s="1"/>
  <c r="AX266" i="18"/>
  <c r="AX265" i="18"/>
  <c r="AX263" i="18"/>
  <c r="AX262" i="18"/>
  <c r="AX261" i="18"/>
  <c r="AX260" i="18"/>
  <c r="AZ260" i="18" s="1"/>
  <c r="AX259" i="18"/>
  <c r="AX257" i="18"/>
  <c r="AX256" i="18"/>
  <c r="AZ256" i="18" s="1"/>
  <c r="AX255" i="18"/>
  <c r="AX254" i="18"/>
  <c r="AX253" i="18"/>
  <c r="AX251" i="18"/>
  <c r="AX250" i="18"/>
  <c r="AX249" i="18"/>
  <c r="AX248" i="18"/>
  <c r="AX247" i="18"/>
  <c r="AZ247" i="18" s="1"/>
  <c r="AX246" i="18"/>
  <c r="AX245" i="18"/>
  <c r="AX244" i="18"/>
  <c r="AX243" i="18" s="1"/>
  <c r="AX242" i="18"/>
  <c r="AX241" i="18"/>
  <c r="AZ241" i="18" s="1"/>
  <c r="AX240" i="18"/>
  <c r="AX239" i="18"/>
  <c r="AX238" i="18"/>
  <c r="AZ238" i="18" s="1"/>
  <c r="AX237" i="18"/>
  <c r="AX236" i="18"/>
  <c r="AX235" i="18"/>
  <c r="BA235" i="18" s="1"/>
  <c r="AX234" i="18"/>
  <c r="AZ234" i="18" s="1"/>
  <c r="AX233" i="18"/>
  <c r="AX232" i="18" s="1"/>
  <c r="AX231" i="18"/>
  <c r="AX230" i="18"/>
  <c r="AZ230" i="18" s="1"/>
  <c r="AX229" i="18"/>
  <c r="BA229" i="18" s="1"/>
  <c r="AX228" i="18"/>
  <c r="AZ228" i="18" s="1"/>
  <c r="AX227" i="18"/>
  <c r="BA227" i="18" s="1"/>
  <c r="AX226" i="18"/>
  <c r="BA226" i="18" s="1"/>
  <c r="AX225" i="18"/>
  <c r="AZ225" i="18" s="1"/>
  <c r="AX224" i="18"/>
  <c r="AX223" i="18"/>
  <c r="BA223" i="18" s="1"/>
  <c r="AX222" i="18"/>
  <c r="AX220" i="18"/>
  <c r="AX219" i="18"/>
  <c r="AZ219" i="18"/>
  <c r="AX218" i="18"/>
  <c r="AX217" i="18"/>
  <c r="AX215" i="18"/>
  <c r="AX214" i="18"/>
  <c r="AX213" i="18"/>
  <c r="AX212" i="18"/>
  <c r="BA212" i="18" s="1"/>
  <c r="AX211" i="18"/>
  <c r="AX210" i="18"/>
  <c r="AZ210" i="18" s="1"/>
  <c r="AX209" i="18"/>
  <c r="AX208" i="18"/>
  <c r="AX207" i="18"/>
  <c r="AZ207" i="18" s="1"/>
  <c r="AX205" i="18"/>
  <c r="BA205" i="18" s="1"/>
  <c r="AX204" i="18"/>
  <c r="BA204" i="18" s="1"/>
  <c r="AX203" i="18"/>
  <c r="AX202" i="18"/>
  <c r="AX201" i="18"/>
  <c r="AX200" i="18"/>
  <c r="AX199" i="18"/>
  <c r="AZ199" i="18" s="1"/>
  <c r="AX198" i="18"/>
  <c r="AX197" i="18"/>
  <c r="AX196" i="18"/>
  <c r="BA196" i="18" s="1"/>
  <c r="AX194" i="18"/>
  <c r="AX193" i="18"/>
  <c r="BA193" i="18" s="1"/>
  <c r="AX192" i="18"/>
  <c r="BA192" i="18" s="1"/>
  <c r="AX191" i="18"/>
  <c r="BA191" i="18" s="1"/>
  <c r="AX190" i="18"/>
  <c r="AX189" i="18"/>
  <c r="AZ189" i="18" s="1"/>
  <c r="AX188" i="18"/>
  <c r="BA188" i="18" s="1"/>
  <c r="AX187" i="18"/>
  <c r="AZ187" i="18" s="1"/>
  <c r="AX186" i="18"/>
  <c r="BA186" i="18" s="1"/>
  <c r="AX185" i="18"/>
  <c r="AZ185" i="18" s="1"/>
  <c r="AX184" i="18"/>
  <c r="AX183" i="18"/>
  <c r="AX182" i="18"/>
  <c r="AX181" i="18"/>
  <c r="AX180" i="18"/>
  <c r="AX179" i="18"/>
  <c r="AX177" i="18"/>
  <c r="AX176" i="18"/>
  <c r="BA176" i="18" s="1"/>
  <c r="AX175" i="18"/>
  <c r="AX174" i="18"/>
  <c r="AX173" i="18"/>
  <c r="AX172" i="18"/>
  <c r="AZ172" i="18" s="1"/>
  <c r="AX171" i="18"/>
  <c r="AX170" i="18"/>
  <c r="AZ170" i="18" s="1"/>
  <c r="AX169" i="18"/>
  <c r="AX168" i="18"/>
  <c r="AZ168" i="18" s="1"/>
  <c r="AX167" i="18"/>
  <c r="AX166" i="18"/>
  <c r="AX165" i="18"/>
  <c r="AX164" i="18"/>
  <c r="AX163" i="18"/>
  <c r="AX162" i="18"/>
  <c r="AX161" i="18"/>
  <c r="AZ161" i="18" s="1"/>
  <c r="AX160" i="18"/>
  <c r="BA160" i="18" s="1"/>
  <c r="AX159" i="18"/>
  <c r="AX158" i="18"/>
  <c r="AZ158" i="18" s="1"/>
  <c r="AX156" i="18"/>
  <c r="AX155" i="18"/>
  <c r="AX154" i="18"/>
  <c r="AX153" i="18"/>
  <c r="AX152" i="18"/>
  <c r="AX151" i="18"/>
  <c r="AX150" i="18"/>
  <c r="AX149" i="18"/>
  <c r="AX148" i="18"/>
  <c r="AX147" i="18"/>
  <c r="AX146" i="18"/>
  <c r="AX145" i="18"/>
  <c r="AX144" i="18"/>
  <c r="AX143" i="18"/>
  <c r="AX142" i="18"/>
  <c r="AX141" i="18"/>
  <c r="AX140" i="18"/>
  <c r="AX139" i="18"/>
  <c r="AX138" i="18"/>
  <c r="AX137" i="18"/>
  <c r="AX136" i="18"/>
  <c r="AX135" i="18"/>
  <c r="AX134" i="18"/>
  <c r="AX133" i="18"/>
  <c r="AX132" i="18"/>
  <c r="BA132" i="18" s="1"/>
  <c r="AX131" i="18"/>
  <c r="BA131" i="18" s="1"/>
  <c r="AX130" i="18"/>
  <c r="AZ130" i="18"/>
  <c r="AX129" i="18"/>
  <c r="BA129" i="18" s="1"/>
  <c r="AX128" i="18"/>
  <c r="AX127" i="18"/>
  <c r="AX126" i="18"/>
  <c r="AX125" i="18"/>
  <c r="BA125" i="18" s="1"/>
  <c r="AX124" i="18"/>
  <c r="AX123" i="18"/>
  <c r="AX122" i="18"/>
  <c r="AX121" i="18"/>
  <c r="BA121" i="18" s="1"/>
  <c r="AX120" i="18"/>
  <c r="AX119" i="18"/>
  <c r="AX118" i="18"/>
  <c r="BA118" i="18" s="1"/>
  <c r="AX115" i="18"/>
  <c r="AX114" i="18"/>
  <c r="AX113" i="18"/>
  <c r="AZ113" i="18" s="1"/>
  <c r="AX112" i="18"/>
  <c r="BA112" i="18" s="1"/>
  <c r="AX111" i="18"/>
  <c r="AX110" i="18"/>
  <c r="BA110" i="18" s="1"/>
  <c r="AX109" i="18"/>
  <c r="BA109" i="18" s="1"/>
  <c r="AX108" i="18"/>
  <c r="AX107" i="18"/>
  <c r="AX106" i="18"/>
  <c r="AX105" i="18"/>
  <c r="AZ105" i="18" s="1"/>
  <c r="AX104" i="18"/>
  <c r="BA104" i="18" s="1"/>
  <c r="AX103" i="18"/>
  <c r="AX102" i="18"/>
  <c r="BA102" i="18" s="1"/>
  <c r="AX101" i="18"/>
  <c r="AX100" i="18"/>
  <c r="BA100" i="18" s="1"/>
  <c r="AX99" i="18"/>
  <c r="AX98" i="18"/>
  <c r="AX97" i="18"/>
  <c r="AX96" i="18"/>
  <c r="AX95" i="18"/>
  <c r="AZ95" i="18" s="1"/>
  <c r="AX94" i="18"/>
  <c r="BA94" i="18" s="1"/>
  <c r="AX93" i="18"/>
  <c r="AZ93" i="18" s="1"/>
  <c r="AX92" i="18"/>
  <c r="AZ92" i="18" s="1"/>
  <c r="AX91" i="18"/>
  <c r="AX90" i="18"/>
  <c r="AZ90" i="18" s="1"/>
  <c r="AX89" i="18"/>
  <c r="AX88" i="18"/>
  <c r="AX87" i="18"/>
  <c r="AX86" i="18"/>
  <c r="AZ86" i="18" s="1"/>
  <c r="AX85" i="18"/>
  <c r="AZ85" i="18" s="1"/>
  <c r="AX84" i="18"/>
  <c r="BA84" i="18" s="1"/>
  <c r="AX82" i="18"/>
  <c r="BA82" i="18" s="1"/>
  <c r="AX81" i="18"/>
  <c r="AX80" i="18"/>
  <c r="AX79" i="18"/>
  <c r="AX78" i="18"/>
  <c r="BA78" i="18" s="1"/>
  <c r="AX77" i="18"/>
  <c r="AX76" i="18"/>
  <c r="BA76" i="18" s="1"/>
  <c r="AX75" i="18"/>
  <c r="AX74" i="18"/>
  <c r="AX73" i="18"/>
  <c r="AZ73" i="18" s="1"/>
  <c r="AX72" i="18"/>
  <c r="AZ72" i="18" s="1"/>
  <c r="AX71" i="18"/>
  <c r="AX70" i="18"/>
  <c r="AX69" i="18"/>
  <c r="AX65" i="18"/>
  <c r="AX63" i="18"/>
  <c r="AX62" i="18"/>
  <c r="AX61" i="18"/>
  <c r="AX59" i="18"/>
  <c r="AX57" i="18"/>
  <c r="AX52" i="18"/>
  <c r="AX50" i="18"/>
  <c r="AX47" i="18"/>
  <c r="AZ47" i="18" s="1"/>
  <c r="AX46" i="18"/>
  <c r="AX45" i="18"/>
  <c r="AX42" i="18"/>
  <c r="AX35" i="18"/>
  <c r="AX34" i="18"/>
  <c r="AX33" i="18"/>
  <c r="AX32" i="18"/>
  <c r="AX31" i="18"/>
  <c r="AX30" i="18"/>
  <c r="BA30" i="18" s="1"/>
  <c r="AX29" i="18"/>
  <c r="AX28" i="18"/>
  <c r="AX27" i="18"/>
  <c r="BA27" i="18" s="1"/>
  <c r="AX23" i="18"/>
  <c r="AX22" i="18"/>
  <c r="AX21" i="18"/>
  <c r="AX20" i="18"/>
  <c r="AX19" i="18"/>
  <c r="AX16" i="18"/>
  <c r="BA16" i="18" s="1"/>
  <c r="AX15" i="18"/>
  <c r="AX14" i="18"/>
  <c r="AZ14" i="18" s="1"/>
  <c r="AX13" i="18"/>
  <c r="AX12" i="18"/>
  <c r="AX11" i="18"/>
  <c r="AZ11" i="18"/>
  <c r="AX10" i="18"/>
  <c r="AX9" i="18"/>
  <c r="AT297" i="18"/>
  <c r="AV297" i="18"/>
  <c r="AT296" i="18"/>
  <c r="AT295" i="18"/>
  <c r="AV295" i="18" s="1"/>
  <c r="AT294" i="18"/>
  <c r="AV294" i="18" s="1"/>
  <c r="AT293" i="18"/>
  <c r="AW293" i="18" s="1"/>
  <c r="AT290" i="18"/>
  <c r="AT289" i="18"/>
  <c r="AV289" i="18" s="1"/>
  <c r="AT288" i="18"/>
  <c r="AW288" i="18" s="1"/>
  <c r="AT287" i="18"/>
  <c r="AT280" i="18"/>
  <c r="AV280" i="18"/>
  <c r="AT279" i="18"/>
  <c r="AT278" i="18"/>
  <c r="AV278" i="18" s="1"/>
  <c r="AT277" i="18"/>
  <c r="AW277" i="18"/>
  <c r="AT276" i="18"/>
  <c r="AW276" i="18" s="1"/>
  <c r="AT275" i="18"/>
  <c r="AT274" i="18"/>
  <c r="AV274" i="18" s="1"/>
  <c r="AT273" i="18"/>
  <c r="AW273" i="18" s="1"/>
  <c r="AT272" i="18"/>
  <c r="AW272" i="18" s="1"/>
  <c r="AT271" i="18"/>
  <c r="AW271" i="18" s="1"/>
  <c r="AT269" i="18"/>
  <c r="AW269" i="18" s="1"/>
  <c r="AT268" i="18"/>
  <c r="AV268" i="18" s="1"/>
  <c r="AT267" i="18"/>
  <c r="AT266" i="18"/>
  <c r="AW266" i="18" s="1"/>
  <c r="AT265" i="18"/>
  <c r="AV265" i="18" s="1"/>
  <c r="AT263" i="18"/>
  <c r="AT262" i="18"/>
  <c r="AW262" i="18" s="1"/>
  <c r="AT261" i="18"/>
  <c r="AT260" i="18"/>
  <c r="AV260" i="18" s="1"/>
  <c r="AT259" i="18"/>
  <c r="AV259" i="18"/>
  <c r="AT257" i="18"/>
  <c r="AW257" i="18" s="1"/>
  <c r="AT256" i="18"/>
  <c r="AT255" i="18"/>
  <c r="AT254" i="18"/>
  <c r="AT253" i="18"/>
  <c r="AV253" i="18" s="1"/>
  <c r="AT251" i="18"/>
  <c r="AT250" i="18"/>
  <c r="AV250" i="18" s="1"/>
  <c r="AT249" i="18"/>
  <c r="AV249" i="18"/>
  <c r="AT248" i="18"/>
  <c r="AT247" i="18"/>
  <c r="AT246" i="18"/>
  <c r="AV246" i="18"/>
  <c r="AT245" i="18"/>
  <c r="AV245" i="18"/>
  <c r="AT244" i="18"/>
  <c r="AV244" i="18" s="1"/>
  <c r="AT242" i="18"/>
  <c r="AT241" i="18"/>
  <c r="AV241" i="18" s="1"/>
  <c r="AT240" i="18"/>
  <c r="AT239" i="18"/>
  <c r="AV239" i="18"/>
  <c r="AT238" i="18"/>
  <c r="AT237" i="18"/>
  <c r="AW237" i="18"/>
  <c r="AT236" i="18"/>
  <c r="AW236" i="18" s="1"/>
  <c r="AT235" i="18"/>
  <c r="AT234" i="18"/>
  <c r="AT233" i="18"/>
  <c r="AV233" i="18" s="1"/>
  <c r="AT231" i="18"/>
  <c r="AT230" i="18"/>
  <c r="AW230" i="18" s="1"/>
  <c r="AT229" i="18"/>
  <c r="AV229" i="18" s="1"/>
  <c r="AT228" i="18"/>
  <c r="AV228" i="18" s="1"/>
  <c r="AT226" i="18"/>
  <c r="AT225" i="18"/>
  <c r="AW225" i="18" s="1"/>
  <c r="AT224" i="18"/>
  <c r="AW224" i="18" s="1"/>
  <c r="AT223" i="18"/>
  <c r="AT220" i="18"/>
  <c r="AW220" i="18" s="1"/>
  <c r="AT219" i="18"/>
  <c r="AT218" i="18"/>
  <c r="AT217" i="18"/>
  <c r="AT215" i="18"/>
  <c r="AW215" i="18" s="1"/>
  <c r="AT214" i="18"/>
  <c r="AT213" i="18"/>
  <c r="AV213" i="18" s="1"/>
  <c r="AT212" i="18"/>
  <c r="AV212" i="18" s="1"/>
  <c r="AT211" i="18"/>
  <c r="AT210" i="18"/>
  <c r="AT209" i="18"/>
  <c r="AT208" i="18"/>
  <c r="AT207" i="18"/>
  <c r="AW207" i="18" s="1"/>
  <c r="AT205" i="18"/>
  <c r="AW205" i="18" s="1"/>
  <c r="AT204" i="18"/>
  <c r="AW204" i="18" s="1"/>
  <c r="AT203" i="18"/>
  <c r="AT202" i="18"/>
  <c r="AV202" i="18" s="1"/>
  <c r="AT201" i="18"/>
  <c r="AT200" i="18"/>
  <c r="AV200" i="18" s="1"/>
  <c r="AT199" i="18"/>
  <c r="AW199" i="18" s="1"/>
  <c r="AT198" i="18"/>
  <c r="AV198" i="18" s="1"/>
  <c r="AT197" i="18"/>
  <c r="AT196" i="18"/>
  <c r="AW196" i="18"/>
  <c r="AT194" i="18"/>
  <c r="AT193" i="18"/>
  <c r="AT192" i="18"/>
  <c r="AT191" i="18"/>
  <c r="AW191" i="18"/>
  <c r="AT190" i="18"/>
  <c r="AT189" i="18"/>
  <c r="AT188" i="18"/>
  <c r="AT187" i="18"/>
  <c r="AT186" i="18"/>
  <c r="AT185" i="18"/>
  <c r="AT184" i="18"/>
  <c r="AT183" i="18"/>
  <c r="AV183" i="18" s="1"/>
  <c r="AT182" i="18"/>
  <c r="AT181" i="18"/>
  <c r="AV181" i="18"/>
  <c r="AT180" i="18"/>
  <c r="AT179" i="18"/>
  <c r="AT177" i="18"/>
  <c r="AT176" i="18"/>
  <c r="AW176" i="18" s="1"/>
  <c r="AT175" i="18"/>
  <c r="AT174" i="18"/>
  <c r="AT173" i="18"/>
  <c r="AT172" i="18"/>
  <c r="AV172" i="18" s="1"/>
  <c r="AT171" i="18"/>
  <c r="AT170" i="18"/>
  <c r="AT169" i="18"/>
  <c r="AT168" i="18"/>
  <c r="AW168" i="18"/>
  <c r="AT167" i="18"/>
  <c r="AT166" i="18"/>
  <c r="AT165" i="18"/>
  <c r="AT164" i="18"/>
  <c r="AW164" i="18" s="1"/>
  <c r="AT163" i="18"/>
  <c r="AT162" i="18"/>
  <c r="AT161" i="18"/>
  <c r="AT160" i="18"/>
  <c r="AV160" i="18" s="1"/>
  <c r="AT159" i="18"/>
  <c r="AW159" i="18" s="1"/>
  <c r="AT158" i="18"/>
  <c r="AV158" i="18" s="1"/>
  <c r="AT156" i="18"/>
  <c r="AT155" i="18"/>
  <c r="AV155" i="18"/>
  <c r="AT154" i="18"/>
  <c r="AT153" i="18"/>
  <c r="AW153" i="18" s="1"/>
  <c r="AT152" i="18"/>
  <c r="AT151" i="18"/>
  <c r="AW151" i="18"/>
  <c r="AT150" i="18"/>
  <c r="AT149" i="18"/>
  <c r="AT148" i="18"/>
  <c r="AT147" i="18"/>
  <c r="AV147" i="18" s="1"/>
  <c r="AT146" i="18"/>
  <c r="AT145" i="18"/>
  <c r="AT144" i="18"/>
  <c r="AT143" i="18"/>
  <c r="AV143" i="18" s="1"/>
  <c r="AT142" i="18"/>
  <c r="AT141" i="18"/>
  <c r="AT140" i="18"/>
  <c r="AT139" i="18"/>
  <c r="AW139" i="18" s="1"/>
  <c r="AT138" i="18"/>
  <c r="AT137" i="18"/>
  <c r="AT136" i="18"/>
  <c r="AT135" i="18"/>
  <c r="AW135" i="18" s="1"/>
  <c r="AT134" i="18"/>
  <c r="AT133" i="18"/>
  <c r="AT132" i="18"/>
  <c r="AT131" i="18"/>
  <c r="AV131" i="18" s="1"/>
  <c r="AT130" i="18"/>
  <c r="AT129" i="18"/>
  <c r="AW129" i="18" s="1"/>
  <c r="AT128" i="18"/>
  <c r="AW128" i="18" s="1"/>
  <c r="AT127" i="18"/>
  <c r="AV127" i="18" s="1"/>
  <c r="AT126" i="18"/>
  <c r="AW126" i="18"/>
  <c r="AT125" i="18"/>
  <c r="AW125" i="18" s="1"/>
  <c r="AT124" i="18"/>
  <c r="AT123" i="18"/>
  <c r="AT122" i="18"/>
  <c r="AW122" i="18" s="1"/>
  <c r="AT121" i="18"/>
  <c r="AV121" i="18" s="1"/>
  <c r="AT120" i="18"/>
  <c r="AT119" i="18"/>
  <c r="AV119" i="18" s="1"/>
  <c r="AT118" i="18"/>
  <c r="AT115" i="18"/>
  <c r="AW115" i="18" s="1"/>
  <c r="AT114" i="18"/>
  <c r="AT113" i="18"/>
  <c r="AT112" i="18"/>
  <c r="AT111" i="18"/>
  <c r="AT110" i="18"/>
  <c r="AT109" i="18"/>
  <c r="AT108" i="18"/>
  <c r="AT107" i="18"/>
  <c r="AT106" i="18"/>
  <c r="AT105" i="18"/>
  <c r="AT104" i="18"/>
  <c r="AT103" i="18"/>
  <c r="AT102" i="18"/>
  <c r="AT101" i="18"/>
  <c r="AT100" i="18"/>
  <c r="AT99" i="18"/>
  <c r="AT98" i="18"/>
  <c r="AV98" i="18" s="1"/>
  <c r="AT97" i="18"/>
  <c r="AT96" i="18"/>
  <c r="AT95" i="18"/>
  <c r="AV95" i="18" s="1"/>
  <c r="AT94" i="18"/>
  <c r="AT93" i="18"/>
  <c r="AT92" i="18"/>
  <c r="AT91" i="18"/>
  <c r="AT90" i="18"/>
  <c r="AT89" i="18"/>
  <c r="AT88" i="18"/>
  <c r="AV88" i="18" s="1"/>
  <c r="AT87" i="18"/>
  <c r="AT86" i="18"/>
  <c r="AT85" i="18"/>
  <c r="AT84" i="18"/>
  <c r="AV84" i="18" s="1"/>
  <c r="AT82" i="18"/>
  <c r="AT81" i="18"/>
  <c r="AW81" i="18" s="1"/>
  <c r="AT80" i="18"/>
  <c r="AW80" i="18" s="1"/>
  <c r="AT79" i="18"/>
  <c r="AT78" i="18"/>
  <c r="AT77" i="18"/>
  <c r="AV77" i="18" s="1"/>
  <c r="AT76" i="18"/>
  <c r="AW76" i="18" s="1"/>
  <c r="AT75" i="18"/>
  <c r="AT74" i="18"/>
  <c r="AT73" i="18"/>
  <c r="AW73" i="18" s="1"/>
  <c r="AT72" i="18"/>
  <c r="AT71" i="18"/>
  <c r="AT70" i="18"/>
  <c r="AT69" i="18"/>
  <c r="AV69" i="18" s="1"/>
  <c r="AT65" i="18"/>
  <c r="AT63" i="18"/>
  <c r="AT62" i="18"/>
  <c r="AT61" i="18"/>
  <c r="AV61" i="18" s="1"/>
  <c r="AT59" i="18"/>
  <c r="AT57" i="18"/>
  <c r="AT52" i="18"/>
  <c r="AT50" i="18"/>
  <c r="AW50" i="18" s="1"/>
  <c r="AT47" i="18"/>
  <c r="AW47" i="18" s="1"/>
  <c r="AT46" i="18"/>
  <c r="AT45" i="18"/>
  <c r="AW45" i="18" s="1"/>
  <c r="AT42" i="18"/>
  <c r="AW42" i="18"/>
  <c r="AT35" i="18"/>
  <c r="AT34" i="18"/>
  <c r="AT33" i="18"/>
  <c r="AT32" i="18"/>
  <c r="AT31" i="18"/>
  <c r="AT30" i="18"/>
  <c r="AV30" i="18" s="1"/>
  <c r="AT29" i="18"/>
  <c r="AT28" i="18"/>
  <c r="AT27" i="18"/>
  <c r="AT23" i="18"/>
  <c r="AT22" i="18"/>
  <c r="AT21" i="18"/>
  <c r="AT20" i="18"/>
  <c r="AT19" i="18"/>
  <c r="AT16" i="18"/>
  <c r="AT15" i="18"/>
  <c r="AT14" i="18"/>
  <c r="AT13" i="18"/>
  <c r="AW13" i="18" s="1"/>
  <c r="AT12" i="18"/>
  <c r="AT11" i="18"/>
  <c r="AT10" i="18"/>
  <c r="AT9" i="18"/>
  <c r="AP297" i="18"/>
  <c r="AP295" i="18"/>
  <c r="AP294" i="18"/>
  <c r="AP293" i="18"/>
  <c r="AP290" i="18"/>
  <c r="AP289" i="18"/>
  <c r="AP288" i="18"/>
  <c r="AS288" i="18"/>
  <c r="AP287" i="18"/>
  <c r="AR287" i="18" s="1"/>
  <c r="AP280" i="18"/>
  <c r="AR280" i="18" s="1"/>
  <c r="AP279" i="18"/>
  <c r="AP278" i="18"/>
  <c r="AP277" i="18"/>
  <c r="AR277" i="18" s="1"/>
  <c r="AP276" i="18"/>
  <c r="AP275" i="18"/>
  <c r="AS275" i="18"/>
  <c r="AP274" i="18"/>
  <c r="AP273" i="18"/>
  <c r="AS273" i="18" s="1"/>
  <c r="AP272" i="18"/>
  <c r="AP271" i="18"/>
  <c r="AR271" i="18" s="1"/>
  <c r="AP269" i="18"/>
  <c r="AR269" i="18" s="1"/>
  <c r="AP268" i="18"/>
  <c r="AS268" i="18" s="1"/>
  <c r="AP267" i="18"/>
  <c r="AR267" i="18"/>
  <c r="AP266" i="18"/>
  <c r="AP265" i="18"/>
  <c r="AR265" i="18" s="1"/>
  <c r="AP263" i="18"/>
  <c r="AP262" i="18"/>
  <c r="AP261" i="18"/>
  <c r="AS261" i="18" s="1"/>
  <c r="AP260" i="18"/>
  <c r="AS260" i="18" s="1"/>
  <c r="AP259" i="18"/>
  <c r="AS259" i="18" s="1"/>
  <c r="AP257" i="18"/>
  <c r="AR257" i="18"/>
  <c r="AP256" i="18"/>
  <c r="AR256" i="18"/>
  <c r="AP255" i="18"/>
  <c r="AP254" i="18"/>
  <c r="AR254" i="18" s="1"/>
  <c r="AP253" i="18"/>
  <c r="AS253" i="18" s="1"/>
  <c r="AP251" i="18"/>
  <c r="AP250" i="18"/>
  <c r="AP249" i="18"/>
  <c r="AS249" i="18" s="1"/>
  <c r="AP248" i="18"/>
  <c r="AP247" i="18"/>
  <c r="AP246" i="18"/>
  <c r="AR246" i="18" s="1"/>
  <c r="AP245" i="18"/>
  <c r="AR245" i="18" s="1"/>
  <c r="AP244" i="18"/>
  <c r="AP242" i="18"/>
  <c r="AR242" i="18" s="1"/>
  <c r="AP241" i="18"/>
  <c r="AP240" i="18"/>
  <c r="AP239" i="18"/>
  <c r="AS239" i="18" s="1"/>
  <c r="AP238" i="18"/>
  <c r="AP237" i="18"/>
  <c r="AS237" i="18"/>
  <c r="AP236" i="18"/>
  <c r="AP235" i="18"/>
  <c r="AS235" i="18" s="1"/>
  <c r="AP234" i="18"/>
  <c r="AP233" i="18"/>
  <c r="AP231" i="18"/>
  <c r="AS231" i="18"/>
  <c r="AP230" i="18"/>
  <c r="AR230" i="18"/>
  <c r="AP229" i="18"/>
  <c r="AS229" i="18" s="1"/>
  <c r="AP228" i="18"/>
  <c r="AP227" i="18"/>
  <c r="AP226" i="18"/>
  <c r="AS226" i="18" s="1"/>
  <c r="AP225" i="18"/>
  <c r="AS225" i="18" s="1"/>
  <c r="AP224" i="18"/>
  <c r="AR224" i="18" s="1"/>
  <c r="AP223" i="18"/>
  <c r="AR223" i="18" s="1"/>
  <c r="AP222" i="18"/>
  <c r="AR222" i="18" s="1"/>
  <c r="AP220" i="18"/>
  <c r="AS220" i="18" s="1"/>
  <c r="AP219" i="18"/>
  <c r="AR219" i="18" s="1"/>
  <c r="AP218" i="18"/>
  <c r="AS218" i="18" s="1"/>
  <c r="AP217" i="18"/>
  <c r="AR217" i="18"/>
  <c r="AP215" i="18"/>
  <c r="AP214" i="18"/>
  <c r="AR214" i="18" s="1"/>
  <c r="AP213" i="18"/>
  <c r="AS213" i="18"/>
  <c r="AP212" i="18"/>
  <c r="AR212" i="18" s="1"/>
  <c r="AP211" i="18"/>
  <c r="AP210" i="18"/>
  <c r="AP209" i="18"/>
  <c r="AS209" i="18" s="1"/>
  <c r="AP208" i="18"/>
  <c r="AP207" i="18"/>
  <c r="AS207" i="18"/>
  <c r="AP205" i="18"/>
  <c r="AS205" i="18" s="1"/>
  <c r="AP204" i="18"/>
  <c r="AP203" i="18"/>
  <c r="AS203" i="18" s="1"/>
  <c r="AP202" i="18"/>
  <c r="AR202" i="18" s="1"/>
  <c r="AP201" i="18"/>
  <c r="AS201" i="18" s="1"/>
  <c r="AP200" i="18"/>
  <c r="AP199" i="18"/>
  <c r="AR199" i="18" s="1"/>
  <c r="AP198" i="18"/>
  <c r="AP197" i="18"/>
  <c r="AR197" i="18" s="1"/>
  <c r="AP196" i="18"/>
  <c r="AS196" i="18" s="1"/>
  <c r="AP194" i="18"/>
  <c r="AS194" i="18" s="1"/>
  <c r="AP193" i="18"/>
  <c r="AP192" i="18"/>
  <c r="AP191" i="18"/>
  <c r="AP190" i="18"/>
  <c r="AS190" i="18" s="1"/>
  <c r="AP189" i="18"/>
  <c r="AP188" i="18"/>
  <c r="AP187" i="18"/>
  <c r="AP186" i="18"/>
  <c r="AR186" i="18" s="1"/>
  <c r="AP185" i="18"/>
  <c r="AP184" i="18"/>
  <c r="AS184" i="18"/>
  <c r="AP183" i="18"/>
  <c r="AP182" i="18"/>
  <c r="AP181" i="18"/>
  <c r="AP180" i="18"/>
  <c r="AR180" i="18" s="1"/>
  <c r="AP179" i="18"/>
  <c r="AP177" i="18"/>
  <c r="AP176" i="18"/>
  <c r="AS176" i="18" s="1"/>
  <c r="AP175" i="18"/>
  <c r="AP174" i="18"/>
  <c r="AP173" i="18"/>
  <c r="AP172" i="18"/>
  <c r="AR172" i="18" s="1"/>
  <c r="AP171" i="18"/>
  <c r="AP170" i="18"/>
  <c r="AS170" i="18"/>
  <c r="AP169" i="18"/>
  <c r="AR169" i="18"/>
  <c r="AP168" i="18"/>
  <c r="AR168" i="18"/>
  <c r="AP167" i="18"/>
  <c r="AP166" i="18"/>
  <c r="AP165" i="18"/>
  <c r="AP164" i="18"/>
  <c r="AP163" i="18"/>
  <c r="AR163" i="18" s="1"/>
  <c r="AP162" i="18"/>
  <c r="AP161" i="18"/>
  <c r="AP160" i="18"/>
  <c r="AP159" i="18"/>
  <c r="AS159" i="18" s="1"/>
  <c r="AP158" i="18"/>
  <c r="AP156" i="18"/>
  <c r="AP155" i="18"/>
  <c r="AP154" i="18"/>
  <c r="AP153" i="18"/>
  <c r="AP152" i="18"/>
  <c r="AP151" i="18"/>
  <c r="AP150" i="18"/>
  <c r="AP149" i="18"/>
  <c r="AP148" i="18"/>
  <c r="AP147" i="18"/>
  <c r="AP146" i="18"/>
  <c r="AP145" i="18"/>
  <c r="AS145" i="18"/>
  <c r="AP144" i="18"/>
  <c r="AP143" i="18"/>
  <c r="AR143" i="18"/>
  <c r="AP142" i="18"/>
  <c r="AP141" i="18"/>
  <c r="AS141" i="18" s="1"/>
  <c r="AP140" i="18"/>
  <c r="AS140" i="18"/>
  <c r="AP139" i="18"/>
  <c r="AS139" i="18" s="1"/>
  <c r="AP138" i="18"/>
  <c r="AP137" i="18"/>
  <c r="AS137" i="18" s="1"/>
  <c r="AP136" i="18"/>
  <c r="AP135" i="18"/>
  <c r="AS135" i="18"/>
  <c r="AP134" i="18"/>
  <c r="AP133" i="18"/>
  <c r="AP132" i="18"/>
  <c r="AP131" i="18"/>
  <c r="AS131" i="18" s="1"/>
  <c r="AP130" i="18"/>
  <c r="AS130" i="18" s="1"/>
  <c r="AP129" i="18"/>
  <c r="AS129" i="18" s="1"/>
  <c r="AP128" i="18"/>
  <c r="AP127" i="18"/>
  <c r="AR127" i="18" s="1"/>
  <c r="AP126" i="18"/>
  <c r="AR126" i="18" s="1"/>
  <c r="AP125" i="18"/>
  <c r="AP123" i="18"/>
  <c r="AR123" i="18"/>
  <c r="AP122" i="18"/>
  <c r="AP121" i="18"/>
  <c r="AR121" i="18" s="1"/>
  <c r="AP120" i="18"/>
  <c r="AP119" i="18"/>
  <c r="AP118" i="18"/>
  <c r="AP115" i="18"/>
  <c r="AP114" i="18"/>
  <c r="AS114" i="18" s="1"/>
  <c r="AP113" i="18"/>
  <c r="AP112" i="18"/>
  <c r="AP111" i="18"/>
  <c r="AP110" i="18"/>
  <c r="AR110" i="18" s="1"/>
  <c r="AP109" i="18"/>
  <c r="AP108" i="18"/>
  <c r="AP107" i="18"/>
  <c r="AP106" i="18"/>
  <c r="AS106" i="18" s="1"/>
  <c r="AP105" i="18"/>
  <c r="AP104" i="18"/>
  <c r="AP103" i="18"/>
  <c r="AP102" i="18"/>
  <c r="AR102" i="18" s="1"/>
  <c r="AP101" i="18"/>
  <c r="AP100" i="18"/>
  <c r="AP99" i="18"/>
  <c r="AP98" i="18"/>
  <c r="AS98" i="18" s="1"/>
  <c r="AP97" i="18"/>
  <c r="AP96" i="18"/>
  <c r="AP95" i="18"/>
  <c r="AP94" i="18"/>
  <c r="AS94" i="18" s="1"/>
  <c r="AP93" i="18"/>
  <c r="AP92" i="18"/>
  <c r="AP91" i="18"/>
  <c r="AS91" i="18"/>
  <c r="AP90" i="18"/>
  <c r="AR90" i="18" s="1"/>
  <c r="AP89" i="18"/>
  <c r="AP88" i="18"/>
  <c r="AS88" i="18" s="1"/>
  <c r="AP87" i="18"/>
  <c r="AR87" i="18" s="1"/>
  <c r="AP86" i="18"/>
  <c r="AR86" i="18" s="1"/>
  <c r="AP85" i="18"/>
  <c r="AP84" i="18"/>
  <c r="AP82" i="18"/>
  <c r="AR82" i="18" s="1"/>
  <c r="AP81" i="18"/>
  <c r="AS81" i="18" s="1"/>
  <c r="AP80" i="18"/>
  <c r="AS80" i="18" s="1"/>
  <c r="AP79" i="18"/>
  <c r="AP78" i="18"/>
  <c r="AS78" i="18" s="1"/>
  <c r="AP77" i="18"/>
  <c r="AP76" i="18"/>
  <c r="AP75" i="18"/>
  <c r="AP74" i="18"/>
  <c r="AS74" i="18" s="1"/>
  <c r="AP73" i="18"/>
  <c r="AS73" i="18" s="1"/>
  <c r="AP72" i="18"/>
  <c r="AP71" i="18"/>
  <c r="AP70" i="18"/>
  <c r="AR70" i="18" s="1"/>
  <c r="AP69" i="18"/>
  <c r="AR69" i="18" s="1"/>
  <c r="AP65" i="18"/>
  <c r="AP63" i="18"/>
  <c r="AP62" i="18"/>
  <c r="AP61" i="18"/>
  <c r="AR61" i="18" s="1"/>
  <c r="AP59" i="18"/>
  <c r="AP57" i="18"/>
  <c r="AP52" i="18"/>
  <c r="AP50" i="18"/>
  <c r="AS50" i="18" s="1"/>
  <c r="AP47" i="18"/>
  <c r="AP46" i="18"/>
  <c r="AS46" i="18" s="1"/>
  <c r="AP45" i="18"/>
  <c r="AP42" i="18"/>
  <c r="AP35" i="18"/>
  <c r="AP34" i="18"/>
  <c r="AP33" i="18"/>
  <c r="AP32" i="18"/>
  <c r="AP31" i="18"/>
  <c r="AP30" i="18"/>
  <c r="AP29" i="18"/>
  <c r="AP28" i="18"/>
  <c r="AP27" i="18"/>
  <c r="AP23" i="18"/>
  <c r="AP22" i="18"/>
  <c r="AP21" i="18"/>
  <c r="AP20" i="18"/>
  <c r="AP19" i="18"/>
  <c r="AP16" i="18"/>
  <c r="AP15" i="18"/>
  <c r="AP14" i="18"/>
  <c r="AP13" i="18"/>
  <c r="AS13" i="18" s="1"/>
  <c r="AP12" i="18"/>
  <c r="AP11" i="18"/>
  <c r="AS11" i="18" s="1"/>
  <c r="AP10" i="18"/>
  <c r="AP9" i="18"/>
  <c r="AS9" i="18"/>
  <c r="AL297" i="18"/>
  <c r="AL295" i="18"/>
  <c r="AL294" i="18"/>
  <c r="AL293" i="18"/>
  <c r="AO293" i="18" s="1"/>
  <c r="AL290" i="18"/>
  <c r="AL289" i="18"/>
  <c r="AL288" i="18"/>
  <c r="AL287" i="18"/>
  <c r="AO287" i="18" s="1"/>
  <c r="AL280" i="18"/>
  <c r="AL279" i="18"/>
  <c r="AL278" i="18"/>
  <c r="AO278" i="18" s="1"/>
  <c r="AL277" i="18"/>
  <c r="AL276" i="18"/>
  <c r="AL275" i="18"/>
  <c r="AL274" i="18"/>
  <c r="AL273" i="18"/>
  <c r="AL272" i="18"/>
  <c r="AN272" i="18" s="1"/>
  <c r="AL271" i="18"/>
  <c r="AL269" i="18"/>
  <c r="AO269" i="18" s="1"/>
  <c r="AL268" i="18"/>
  <c r="AL267" i="18"/>
  <c r="AN267" i="18" s="1"/>
  <c r="AL266" i="18"/>
  <c r="AO266" i="18"/>
  <c r="AL265" i="18"/>
  <c r="AN265" i="18" s="1"/>
  <c r="AL263" i="18"/>
  <c r="AN263" i="18" s="1"/>
  <c r="AL262" i="18"/>
  <c r="AL261" i="18"/>
  <c r="AL260" i="18"/>
  <c r="AL259" i="18"/>
  <c r="AN259" i="18" s="1"/>
  <c r="AL257" i="18"/>
  <c r="AN257" i="18"/>
  <c r="AL256" i="18"/>
  <c r="AN256" i="18" s="1"/>
  <c r="AL255" i="18"/>
  <c r="AN255" i="18" s="1"/>
  <c r="AL254" i="18"/>
  <c r="AL253" i="18"/>
  <c r="AN253" i="18" s="1"/>
  <c r="AL251" i="18"/>
  <c r="AN251" i="18" s="1"/>
  <c r="AL250" i="18"/>
  <c r="AO250" i="18" s="1"/>
  <c r="AL249" i="18"/>
  <c r="AL248" i="18"/>
  <c r="AN248" i="18" s="1"/>
  <c r="AL247" i="18"/>
  <c r="AO247" i="18" s="1"/>
  <c r="AL246" i="18"/>
  <c r="AN246" i="18"/>
  <c r="AL245" i="18"/>
  <c r="AO245" i="18" s="1"/>
  <c r="AL244" i="18"/>
  <c r="AO244" i="18" s="1"/>
  <c r="AL242" i="18"/>
  <c r="AN242" i="18" s="1"/>
  <c r="AL241" i="18"/>
  <c r="AL240" i="18"/>
  <c r="AO240" i="18" s="1"/>
  <c r="AL239" i="18"/>
  <c r="AO239" i="18" s="1"/>
  <c r="AL238" i="18"/>
  <c r="AL237" i="18"/>
  <c r="AL236" i="18"/>
  <c r="AL235" i="18"/>
  <c r="AO235" i="18" s="1"/>
  <c r="AL234" i="18"/>
  <c r="AL233" i="18"/>
  <c r="AO233" i="18" s="1"/>
  <c r="AL231" i="18"/>
  <c r="AO231" i="18" s="1"/>
  <c r="AL230" i="18"/>
  <c r="AO230" i="18" s="1"/>
  <c r="AL229" i="18"/>
  <c r="AO229" i="18" s="1"/>
  <c r="AL228" i="18"/>
  <c r="AN228" i="18"/>
  <c r="AL227" i="18"/>
  <c r="AO227" i="18" s="1"/>
  <c r="AL226" i="18"/>
  <c r="AO226" i="18" s="1"/>
  <c r="AL225" i="18"/>
  <c r="AO225" i="18" s="1"/>
  <c r="AL224" i="18"/>
  <c r="AO224" i="18" s="1"/>
  <c r="AL223" i="18"/>
  <c r="AL222" i="18"/>
  <c r="AO222" i="18" s="1"/>
  <c r="AL220" i="18"/>
  <c r="AN220" i="18" s="1"/>
  <c r="AL219" i="18"/>
  <c r="AL218" i="18"/>
  <c r="AL217" i="18"/>
  <c r="AL215" i="18"/>
  <c r="AL214" i="18"/>
  <c r="AL213" i="18"/>
  <c r="AO213" i="18" s="1"/>
  <c r="AL212" i="18"/>
  <c r="AL211" i="18"/>
  <c r="AL210" i="18"/>
  <c r="AL209" i="18"/>
  <c r="AN209" i="18"/>
  <c r="AL208" i="18"/>
  <c r="AL207" i="18"/>
  <c r="AO207" i="18" s="1"/>
  <c r="AL205" i="18"/>
  <c r="AO205" i="18" s="1"/>
  <c r="AL204" i="18"/>
  <c r="AO204" i="18"/>
  <c r="AL203" i="18"/>
  <c r="AL202" i="18"/>
  <c r="AO202" i="18" s="1"/>
  <c r="AL201" i="18"/>
  <c r="AL200" i="18"/>
  <c r="AL199" i="18"/>
  <c r="AL198" i="18"/>
  <c r="AO198" i="18" s="1"/>
  <c r="AL197" i="18"/>
  <c r="AO197" i="18"/>
  <c r="AL196" i="18"/>
  <c r="AO196" i="18"/>
  <c r="AL194" i="18"/>
  <c r="AL193" i="18"/>
  <c r="AL192" i="18"/>
  <c r="AL191" i="18"/>
  <c r="AO191" i="18" s="1"/>
  <c r="AL190" i="18"/>
  <c r="AL189" i="18"/>
  <c r="AL188" i="18"/>
  <c r="AO188" i="18" s="1"/>
  <c r="AL187" i="18"/>
  <c r="AL186" i="18"/>
  <c r="AN186" i="18" s="1"/>
  <c r="AL185" i="18"/>
  <c r="AL184" i="18"/>
  <c r="AN184" i="18" s="1"/>
  <c r="AL183" i="18"/>
  <c r="AO183" i="18" s="1"/>
  <c r="AL182" i="18"/>
  <c r="AL181" i="18"/>
  <c r="AL180" i="18"/>
  <c r="AO180" i="18" s="1"/>
  <c r="AL179" i="18"/>
  <c r="AL177" i="18"/>
  <c r="AO177" i="18"/>
  <c r="AL176" i="18"/>
  <c r="AL175" i="18"/>
  <c r="AN175" i="18" s="1"/>
  <c r="AL174" i="18"/>
  <c r="AL173" i="18"/>
  <c r="AN173" i="18" s="1"/>
  <c r="AL172" i="18"/>
  <c r="AL171" i="18"/>
  <c r="AO171" i="18"/>
  <c r="AL170" i="18"/>
  <c r="AL169" i="18"/>
  <c r="AO169" i="18" s="1"/>
  <c r="AL168" i="18"/>
  <c r="AL167" i="18"/>
  <c r="AL166" i="18"/>
  <c r="AL165" i="18"/>
  <c r="AL164" i="18"/>
  <c r="AO164" i="18" s="1"/>
  <c r="AL163" i="18"/>
  <c r="AL162" i="18"/>
  <c r="AO162" i="18"/>
  <c r="AL161" i="18"/>
  <c r="AL160" i="18"/>
  <c r="AO160" i="18" s="1"/>
  <c r="AL159" i="18"/>
  <c r="AO159" i="18" s="1"/>
  <c r="AL158" i="18"/>
  <c r="AO158" i="18"/>
  <c r="AL156" i="18"/>
  <c r="AL155" i="18"/>
  <c r="AN155" i="18" s="1"/>
  <c r="AL154" i="18"/>
  <c r="AO154" i="18"/>
  <c r="AL153" i="18"/>
  <c r="AO153" i="18" s="1"/>
  <c r="AL152" i="18"/>
  <c r="AL151" i="18"/>
  <c r="AL150" i="18"/>
  <c r="AL149" i="18"/>
  <c r="AO149" i="18"/>
  <c r="AL148" i="18"/>
  <c r="AL147" i="18"/>
  <c r="AN147" i="18" s="1"/>
  <c r="AL146" i="18"/>
  <c r="AL145" i="18"/>
  <c r="AO145" i="18" s="1"/>
  <c r="AL144" i="18"/>
  <c r="AL143" i="18"/>
  <c r="AL142" i="18"/>
  <c r="AL141" i="18"/>
  <c r="AL140" i="18"/>
  <c r="AL139" i="18"/>
  <c r="AO139" i="18"/>
  <c r="AL138" i="18"/>
  <c r="AL137" i="18"/>
  <c r="AO137" i="18" s="1"/>
  <c r="AL136" i="18"/>
  <c r="AL135" i="18"/>
  <c r="AO135" i="18" s="1"/>
  <c r="AL134" i="18"/>
  <c r="AL133" i="18"/>
  <c r="AO133" i="18" s="1"/>
  <c r="AL132" i="18"/>
  <c r="AO132" i="18" s="1"/>
  <c r="AL131" i="18"/>
  <c r="AL130" i="18"/>
  <c r="AL129" i="18"/>
  <c r="AO129" i="18" s="1"/>
  <c r="AL128" i="18"/>
  <c r="AL127" i="18"/>
  <c r="AL126" i="18"/>
  <c r="AO126" i="18" s="1"/>
  <c r="AL125" i="18"/>
  <c r="AN125" i="18" s="1"/>
  <c r="AL123" i="18"/>
  <c r="AO123" i="18"/>
  <c r="AL122" i="18"/>
  <c r="AL121" i="18"/>
  <c r="AN121" i="18" s="1"/>
  <c r="AL120" i="18"/>
  <c r="AL119" i="18"/>
  <c r="AO119" i="18" s="1"/>
  <c r="AL118" i="18"/>
  <c r="AL115" i="18"/>
  <c r="AL114" i="18"/>
  <c r="AL113" i="18"/>
  <c r="AN113" i="18" s="1"/>
  <c r="AL112" i="18"/>
  <c r="AL111" i="18"/>
  <c r="AL110" i="18"/>
  <c r="AO110" i="18" s="1"/>
  <c r="AL109" i="18"/>
  <c r="AO109" i="18" s="1"/>
  <c r="AL108" i="18"/>
  <c r="AL107" i="18"/>
  <c r="AL106" i="18"/>
  <c r="AL105" i="18"/>
  <c r="AN105" i="18" s="1"/>
  <c r="AL104" i="18"/>
  <c r="AL103" i="18"/>
  <c r="AL102" i="18"/>
  <c r="AO102" i="18" s="1"/>
  <c r="AL101" i="18"/>
  <c r="AL100" i="18"/>
  <c r="AL99" i="18"/>
  <c r="AO99" i="18" s="1"/>
  <c r="AL98" i="18"/>
  <c r="AO98" i="18" s="1"/>
  <c r="AL97" i="18"/>
  <c r="AL96" i="18"/>
  <c r="AL95" i="18"/>
  <c r="AN95" i="18" s="1"/>
  <c r="AL94" i="18"/>
  <c r="AL93" i="18"/>
  <c r="AL92" i="18"/>
  <c r="AL91" i="18"/>
  <c r="AO91" i="18" s="1"/>
  <c r="AL90" i="18"/>
  <c r="AL89" i="18"/>
  <c r="AL88" i="18"/>
  <c r="AL87" i="18"/>
  <c r="AO87" i="18" s="1"/>
  <c r="AL86" i="18"/>
  <c r="AL85" i="18"/>
  <c r="AL84" i="18"/>
  <c r="AL82" i="18"/>
  <c r="AO82" i="18" s="1"/>
  <c r="AL81" i="18"/>
  <c r="AO81" i="18" s="1"/>
  <c r="AL80" i="18"/>
  <c r="AO80" i="18" s="1"/>
  <c r="AL79" i="18"/>
  <c r="AN79" i="18" s="1"/>
  <c r="AL78" i="18"/>
  <c r="AO78" i="18" s="1"/>
  <c r="AL77" i="18"/>
  <c r="AN77" i="18" s="1"/>
  <c r="AL76" i="18"/>
  <c r="AL75" i="18"/>
  <c r="AL74" i="18"/>
  <c r="AN74" i="18" s="1"/>
  <c r="AL73" i="18"/>
  <c r="AN73" i="18" s="1"/>
  <c r="AL72" i="18"/>
  <c r="AL71" i="18"/>
  <c r="AN71" i="18" s="1"/>
  <c r="AL70" i="18"/>
  <c r="AN70" i="18" s="1"/>
  <c r="AL69" i="18"/>
  <c r="AL65" i="18"/>
  <c r="AL63" i="18"/>
  <c r="AO63" i="18" s="1"/>
  <c r="AL62" i="18"/>
  <c r="AL61" i="18"/>
  <c r="AL59" i="18"/>
  <c r="AL57" i="18"/>
  <c r="AL52" i="18"/>
  <c r="AL50" i="18"/>
  <c r="AL47" i="18"/>
  <c r="AN47" i="18" s="1"/>
  <c r="AL46" i="18"/>
  <c r="AO46" i="18"/>
  <c r="AL45" i="18"/>
  <c r="AL42" i="18"/>
  <c r="AL35" i="18"/>
  <c r="AO35" i="18"/>
  <c r="AL34" i="18"/>
  <c r="AO34" i="18" s="1"/>
  <c r="AL33" i="18"/>
  <c r="AL32" i="18"/>
  <c r="AL31" i="18"/>
  <c r="AL30" i="18"/>
  <c r="AL29" i="18"/>
  <c r="AL28" i="18"/>
  <c r="AL27" i="18"/>
  <c r="AL23" i="18"/>
  <c r="AL22" i="18"/>
  <c r="AL21" i="18"/>
  <c r="AL20" i="18"/>
  <c r="AL19" i="18"/>
  <c r="AL16" i="18"/>
  <c r="AL15" i="18"/>
  <c r="AL14" i="18"/>
  <c r="AL13" i="18"/>
  <c r="AN13" i="18" s="1"/>
  <c r="AL12" i="18"/>
  <c r="AL11" i="18"/>
  <c r="AL10" i="18"/>
  <c r="AN10" i="18" s="1"/>
  <c r="AL9" i="18"/>
  <c r="AH297" i="18"/>
  <c r="AJ297" i="18" s="1"/>
  <c r="AH296" i="18"/>
  <c r="AH295" i="18"/>
  <c r="AK295" i="18"/>
  <c r="AH294" i="18"/>
  <c r="AH293" i="18"/>
  <c r="AK293" i="18" s="1"/>
  <c r="AH290" i="18"/>
  <c r="AH289" i="18"/>
  <c r="AH288" i="18"/>
  <c r="AK288" i="18"/>
  <c r="AH287" i="18"/>
  <c r="AH280" i="18"/>
  <c r="AH279" i="18"/>
  <c r="AH278" i="18"/>
  <c r="AK278" i="18" s="1"/>
  <c r="AH277" i="18"/>
  <c r="AJ277" i="18" s="1"/>
  <c r="AH276" i="18"/>
  <c r="AK276" i="18" s="1"/>
  <c r="AH275" i="18"/>
  <c r="AJ275" i="18"/>
  <c r="AH274" i="18"/>
  <c r="AH273" i="18"/>
  <c r="AJ273" i="18" s="1"/>
  <c r="AH272" i="18"/>
  <c r="AJ272" i="18" s="1"/>
  <c r="AH271" i="18"/>
  <c r="AH269" i="18"/>
  <c r="AJ269" i="18" s="1"/>
  <c r="AH268" i="18"/>
  <c r="AH267" i="18"/>
  <c r="AK267" i="18" s="1"/>
  <c r="AH266" i="18"/>
  <c r="AK266" i="18" s="1"/>
  <c r="AH265" i="18"/>
  <c r="AJ265" i="18" s="1"/>
  <c r="AH263" i="18"/>
  <c r="AK263" i="18" s="1"/>
  <c r="AH262" i="18"/>
  <c r="AH261" i="18"/>
  <c r="AJ261" i="18" s="1"/>
  <c r="AH260" i="18"/>
  <c r="AK260" i="18" s="1"/>
  <c r="AH259" i="18"/>
  <c r="AH257" i="18"/>
  <c r="AH256" i="18"/>
  <c r="AK256" i="18" s="1"/>
  <c r="AH255" i="18"/>
  <c r="AK255" i="18" s="1"/>
  <c r="AH254" i="18"/>
  <c r="AK254" i="18" s="1"/>
  <c r="AH253" i="18"/>
  <c r="AH251" i="18"/>
  <c r="AJ251" i="18" s="1"/>
  <c r="AH250" i="18"/>
  <c r="AK250" i="18" s="1"/>
  <c r="AH249" i="18"/>
  <c r="AH248" i="18"/>
  <c r="AK248" i="18"/>
  <c r="AH247" i="18"/>
  <c r="AJ247" i="18" s="1"/>
  <c r="AH246" i="18"/>
  <c r="AH245" i="18"/>
  <c r="AK245" i="18" s="1"/>
  <c r="AH244" i="18"/>
  <c r="AJ244" i="18" s="1"/>
  <c r="AH242" i="18"/>
  <c r="AJ242" i="18" s="1"/>
  <c r="AH241" i="18"/>
  <c r="AH240" i="18"/>
  <c r="AJ240" i="18" s="1"/>
  <c r="AH239" i="18"/>
  <c r="AH238" i="18"/>
  <c r="AK238" i="18" s="1"/>
  <c r="AH237" i="18"/>
  <c r="AJ237" i="18"/>
  <c r="AH236" i="18"/>
  <c r="AJ236" i="18" s="1"/>
  <c r="AH235" i="18"/>
  <c r="AJ235" i="18" s="1"/>
  <c r="AH234" i="18"/>
  <c r="AH233" i="18"/>
  <c r="AJ233" i="18" s="1"/>
  <c r="AH231" i="18"/>
  <c r="AK231" i="18"/>
  <c r="AH230" i="18"/>
  <c r="AK230" i="18" s="1"/>
  <c r="AH229" i="18"/>
  <c r="AJ229" i="18" s="1"/>
  <c r="AH228" i="18"/>
  <c r="AJ228" i="18" s="1"/>
  <c r="AH227" i="18"/>
  <c r="AH226" i="18"/>
  <c r="AJ226" i="18" s="1"/>
  <c r="AH225" i="18"/>
  <c r="AK225" i="18" s="1"/>
  <c r="AH224" i="18"/>
  <c r="AH223" i="18"/>
  <c r="AK223" i="18" s="1"/>
  <c r="AH222" i="18"/>
  <c r="AJ222" i="18" s="1"/>
  <c r="AH220" i="18"/>
  <c r="AH219" i="18"/>
  <c r="AK219" i="18" s="1"/>
  <c r="AH218" i="18"/>
  <c r="AH217" i="18"/>
  <c r="AH215" i="18"/>
  <c r="AH214" i="18"/>
  <c r="AJ214" i="18" s="1"/>
  <c r="AH213" i="18"/>
  <c r="AH212" i="18"/>
  <c r="AJ212" i="18"/>
  <c r="AH211" i="18"/>
  <c r="AH210" i="18"/>
  <c r="AK210" i="18" s="1"/>
  <c r="AH209" i="18"/>
  <c r="AH208" i="18"/>
  <c r="AH207" i="18"/>
  <c r="AK207" i="18" s="1"/>
  <c r="AH206" i="18"/>
  <c r="AH205" i="18"/>
  <c r="AK205" i="18" s="1"/>
  <c r="AH204" i="18"/>
  <c r="AH203" i="18"/>
  <c r="AH202" i="18"/>
  <c r="AK202" i="18" s="1"/>
  <c r="AH201" i="18"/>
  <c r="AK201" i="18" s="1"/>
  <c r="AH200" i="18"/>
  <c r="AH199" i="18"/>
  <c r="AH198" i="18"/>
  <c r="AK198" i="18" s="1"/>
  <c r="AH197" i="18"/>
  <c r="AH196" i="18"/>
  <c r="AJ196" i="18" s="1"/>
  <c r="AH194" i="18"/>
  <c r="AH193" i="18"/>
  <c r="AH192" i="18"/>
  <c r="AH191" i="18"/>
  <c r="AH190" i="18"/>
  <c r="AH189" i="18"/>
  <c r="AK189" i="18" s="1"/>
  <c r="AH188" i="18"/>
  <c r="AH187" i="18"/>
  <c r="AH186" i="18"/>
  <c r="AJ186" i="18" s="1"/>
  <c r="AH185" i="18"/>
  <c r="AH184" i="18"/>
  <c r="AK184" i="18" s="1"/>
  <c r="AH183" i="18"/>
  <c r="AH182" i="18"/>
  <c r="AK182" i="18" s="1"/>
  <c r="AH181" i="18"/>
  <c r="AH180" i="18"/>
  <c r="AH179" i="18"/>
  <c r="AH177" i="18"/>
  <c r="AH176" i="18"/>
  <c r="AJ176" i="18" s="1"/>
  <c r="AH175" i="18"/>
  <c r="AH174" i="18"/>
  <c r="AK174" i="18" s="1"/>
  <c r="AH173" i="18"/>
  <c r="AH172" i="18"/>
  <c r="AK172" i="18" s="1"/>
  <c r="AH171" i="18"/>
  <c r="AK171" i="18" s="1"/>
  <c r="AH170" i="18"/>
  <c r="AJ170" i="18" s="1"/>
  <c r="AH169" i="18"/>
  <c r="AH168" i="18"/>
  <c r="AH167" i="18"/>
  <c r="AJ167" i="18" s="1"/>
  <c r="AH166" i="18"/>
  <c r="AJ166" i="18" s="1"/>
  <c r="AH165" i="18"/>
  <c r="AJ165" i="18" s="1"/>
  <c r="AH164" i="18"/>
  <c r="AK164" i="18" s="1"/>
  <c r="AH163" i="18"/>
  <c r="AJ163" i="18" s="1"/>
  <c r="AH162" i="18"/>
  <c r="AK162" i="18" s="1"/>
  <c r="AH161" i="18"/>
  <c r="AH160" i="18"/>
  <c r="AJ160" i="18" s="1"/>
  <c r="AH159" i="18"/>
  <c r="AJ159" i="18" s="1"/>
  <c r="AH158" i="18"/>
  <c r="AJ158" i="18" s="1"/>
  <c r="AH156" i="18"/>
  <c r="AJ156" i="18"/>
  <c r="AH155" i="18"/>
  <c r="AH154" i="18"/>
  <c r="AK154" i="18" s="1"/>
  <c r="AH153" i="18"/>
  <c r="AH152" i="18"/>
  <c r="AJ152" i="18" s="1"/>
  <c r="AH151" i="18"/>
  <c r="AK151" i="18" s="1"/>
  <c r="AH150" i="18"/>
  <c r="AH149" i="18"/>
  <c r="AJ149" i="18" s="1"/>
  <c r="AH148" i="18"/>
  <c r="AK148" i="18" s="1"/>
  <c r="AH147" i="18"/>
  <c r="AK147" i="18" s="1"/>
  <c r="AH146" i="18"/>
  <c r="AH145" i="18"/>
  <c r="AH144" i="18"/>
  <c r="AH143" i="18"/>
  <c r="AJ143" i="18" s="1"/>
  <c r="AH142" i="18"/>
  <c r="AH141" i="18"/>
  <c r="AK141" i="18"/>
  <c r="AH140" i="18"/>
  <c r="AH139" i="18"/>
  <c r="AK139" i="18" s="1"/>
  <c r="AH138" i="18"/>
  <c r="AK138" i="18" s="1"/>
  <c r="AH137" i="18"/>
  <c r="AJ137" i="18" s="1"/>
  <c r="AH136" i="18"/>
  <c r="AJ136" i="18" s="1"/>
  <c r="AH135" i="18"/>
  <c r="AJ135" i="18" s="1"/>
  <c r="AH134" i="18"/>
  <c r="AJ134" i="18" s="1"/>
  <c r="AH133" i="18"/>
  <c r="AJ133" i="18"/>
  <c r="AH132" i="18"/>
  <c r="AK132" i="18" s="1"/>
  <c r="AH131" i="18"/>
  <c r="AH130" i="18"/>
  <c r="AH129" i="18"/>
  <c r="AK129" i="18" s="1"/>
  <c r="AH128" i="18"/>
  <c r="AH127" i="18"/>
  <c r="AJ127" i="18" s="1"/>
  <c r="AH126" i="18"/>
  <c r="AH125" i="18"/>
  <c r="AK125" i="18" s="1"/>
  <c r="AH124" i="18"/>
  <c r="AJ124" i="18" s="1"/>
  <c r="AH123" i="18"/>
  <c r="AJ123" i="18" s="1"/>
  <c r="AH122" i="18"/>
  <c r="AJ122" i="18" s="1"/>
  <c r="AH121" i="18"/>
  <c r="AK121" i="18"/>
  <c r="AH120" i="18"/>
  <c r="AK120" i="18" s="1"/>
  <c r="AH119" i="18"/>
  <c r="AH118" i="18"/>
  <c r="AH115" i="18"/>
  <c r="AH114" i="18"/>
  <c r="AK114" i="18" s="1"/>
  <c r="AH113" i="18"/>
  <c r="AK113" i="18" s="1"/>
  <c r="AH112" i="18"/>
  <c r="AJ112" i="18" s="1"/>
  <c r="AH111" i="18"/>
  <c r="AH110" i="18"/>
  <c r="AK110" i="18" s="1"/>
  <c r="AH109" i="18"/>
  <c r="AH108" i="18"/>
  <c r="AJ108" i="18" s="1"/>
  <c r="AH107" i="18"/>
  <c r="AH106" i="18"/>
  <c r="AK106" i="18" s="1"/>
  <c r="AH105" i="18"/>
  <c r="AH104" i="18"/>
  <c r="AK104" i="18" s="1"/>
  <c r="AH103" i="18"/>
  <c r="AH102" i="18"/>
  <c r="AJ102" i="18" s="1"/>
  <c r="AH101" i="18"/>
  <c r="AH100" i="18"/>
  <c r="AJ100" i="18" s="1"/>
  <c r="AH99" i="18"/>
  <c r="AK99" i="18" s="1"/>
  <c r="AH98" i="18"/>
  <c r="AH97" i="18"/>
  <c r="AH96" i="18"/>
  <c r="AJ96" i="18" s="1"/>
  <c r="AH95" i="18"/>
  <c r="AJ95" i="18" s="1"/>
  <c r="AH94" i="18"/>
  <c r="AK94" i="18" s="1"/>
  <c r="AH93" i="18"/>
  <c r="AH92" i="18"/>
  <c r="AJ92" i="18" s="1"/>
  <c r="AH91" i="18"/>
  <c r="AJ91" i="18" s="1"/>
  <c r="AH90" i="18"/>
  <c r="AK90" i="18" s="1"/>
  <c r="AH89" i="18"/>
  <c r="AH88" i="18"/>
  <c r="AH87" i="18"/>
  <c r="AH86" i="18"/>
  <c r="AJ86" i="18" s="1"/>
  <c r="AH85" i="18"/>
  <c r="AK85" i="18" s="1"/>
  <c r="AH84" i="18"/>
  <c r="AH82" i="18"/>
  <c r="AK82" i="18" s="1"/>
  <c r="AH81" i="18"/>
  <c r="AJ81" i="18" s="1"/>
  <c r="AH80" i="18"/>
  <c r="AK80" i="18" s="1"/>
  <c r="AH79" i="18"/>
  <c r="AK79" i="18" s="1"/>
  <c r="AH78" i="18"/>
  <c r="AK78" i="18" s="1"/>
  <c r="AH77" i="18"/>
  <c r="AH76" i="18"/>
  <c r="AJ76" i="18" s="1"/>
  <c r="AH75" i="18"/>
  <c r="AK75" i="18" s="1"/>
  <c r="AH74" i="18"/>
  <c r="AJ74" i="18" s="1"/>
  <c r="AH73" i="18"/>
  <c r="AK73" i="18" s="1"/>
  <c r="AH72" i="18"/>
  <c r="AK72" i="18" s="1"/>
  <c r="AH71" i="18"/>
  <c r="AH70" i="18"/>
  <c r="AK70" i="18" s="1"/>
  <c r="AH69" i="18"/>
  <c r="AJ69" i="18" s="1"/>
  <c r="AH65" i="18"/>
  <c r="AH63" i="18"/>
  <c r="AH62" i="18"/>
  <c r="AH61" i="18"/>
  <c r="AH59" i="18"/>
  <c r="AH57" i="18"/>
  <c r="AH52" i="18"/>
  <c r="AH50" i="18"/>
  <c r="AH47" i="18"/>
  <c r="AJ47" i="18" s="1"/>
  <c r="AH46" i="18"/>
  <c r="AK46" i="18" s="1"/>
  <c r="AH45" i="18"/>
  <c r="AH42" i="18"/>
  <c r="AJ42" i="18" s="1"/>
  <c r="AH35" i="18"/>
  <c r="AJ35" i="18" s="1"/>
  <c r="AH34" i="18"/>
  <c r="AH33" i="18"/>
  <c r="AH32" i="18"/>
  <c r="AH31" i="18"/>
  <c r="AH30" i="18"/>
  <c r="AH29" i="18"/>
  <c r="AH28" i="18"/>
  <c r="AH27" i="18"/>
  <c r="AH23" i="18"/>
  <c r="AH22" i="18"/>
  <c r="AH21" i="18"/>
  <c r="AH20" i="18"/>
  <c r="AH19" i="18"/>
  <c r="AH16" i="18"/>
  <c r="AH15" i="18"/>
  <c r="AH14" i="18"/>
  <c r="AH13" i="18"/>
  <c r="AK13" i="18" s="1"/>
  <c r="AH12" i="18"/>
  <c r="AH11" i="18"/>
  <c r="AH10" i="18"/>
  <c r="AH9" i="18"/>
  <c r="AD297" i="18"/>
  <c r="AD296" i="18"/>
  <c r="AD295" i="18"/>
  <c r="AD294" i="18"/>
  <c r="AG294" i="18"/>
  <c r="AD293" i="18"/>
  <c r="AF293" i="18" s="1"/>
  <c r="AD290" i="18"/>
  <c r="AF290" i="18"/>
  <c r="AD289" i="18"/>
  <c r="AD288" i="18"/>
  <c r="AG288" i="18" s="1"/>
  <c r="AD287" i="18"/>
  <c r="AD280" i="18"/>
  <c r="AD279" i="18"/>
  <c r="AG279" i="18" s="1"/>
  <c r="AD278" i="18"/>
  <c r="AD277" i="18"/>
  <c r="AD276" i="18"/>
  <c r="AG276" i="18" s="1"/>
  <c r="AD275" i="18"/>
  <c r="AD274" i="18"/>
  <c r="AG274" i="18" s="1"/>
  <c r="AD273" i="18"/>
  <c r="AF273" i="18" s="1"/>
  <c r="AD272" i="18"/>
  <c r="AF272" i="18" s="1"/>
  <c r="AD271" i="18"/>
  <c r="AG271" i="18" s="1"/>
  <c r="AD269" i="18"/>
  <c r="AG269" i="18" s="1"/>
  <c r="AD268" i="18"/>
  <c r="AG268" i="18" s="1"/>
  <c r="AD267" i="18"/>
  <c r="AG267" i="18" s="1"/>
  <c r="AD266" i="18"/>
  <c r="AF266" i="18" s="1"/>
  <c r="AD265" i="18"/>
  <c r="AD263" i="18"/>
  <c r="AD262" i="18"/>
  <c r="AD261" i="18"/>
  <c r="AF261" i="18" s="1"/>
  <c r="AD260" i="18"/>
  <c r="AD259" i="18"/>
  <c r="AF259" i="18"/>
  <c r="AD257" i="18"/>
  <c r="AD256" i="18"/>
  <c r="AF256" i="18" s="1"/>
  <c r="AD255" i="18"/>
  <c r="AD254" i="18"/>
  <c r="AG254" i="18" s="1"/>
  <c r="AD253" i="18"/>
  <c r="AD251" i="18"/>
  <c r="AF251" i="18" s="1"/>
  <c r="AD250" i="18"/>
  <c r="AF250" i="18" s="1"/>
  <c r="AD249" i="18"/>
  <c r="AD248" i="18"/>
  <c r="AD247" i="18"/>
  <c r="AG247" i="18" s="1"/>
  <c r="AD246" i="18"/>
  <c r="AF246" i="18" s="1"/>
  <c r="AD245" i="18"/>
  <c r="AD244" i="18"/>
  <c r="AF244" i="18" s="1"/>
  <c r="AD242" i="18"/>
  <c r="AD241" i="18"/>
  <c r="AF241" i="18" s="1"/>
  <c r="AD240" i="18"/>
  <c r="AD239" i="18"/>
  <c r="AF239" i="18" s="1"/>
  <c r="AD238" i="18"/>
  <c r="AD237" i="18"/>
  <c r="AD236" i="18"/>
  <c r="AD235" i="18"/>
  <c r="AF235" i="18" s="1"/>
  <c r="AD234" i="18"/>
  <c r="AD233" i="18"/>
  <c r="AD231" i="18"/>
  <c r="AG231" i="18" s="1"/>
  <c r="AD230" i="18"/>
  <c r="AD229" i="18"/>
  <c r="AD228" i="18"/>
  <c r="AF228" i="18" s="1"/>
  <c r="AD227" i="18"/>
  <c r="AD226" i="18"/>
  <c r="AD225" i="18"/>
  <c r="AG225" i="18" s="1"/>
  <c r="AD224" i="18"/>
  <c r="AD223" i="18"/>
  <c r="AF223" i="18" s="1"/>
  <c r="AD222" i="18"/>
  <c r="AD220" i="18"/>
  <c r="AD219" i="18"/>
  <c r="AD218" i="18"/>
  <c r="AG218" i="18" s="1"/>
  <c r="AD217" i="18"/>
  <c r="AD215" i="18"/>
  <c r="AD214" i="18"/>
  <c r="AD213" i="18"/>
  <c r="AG213" i="18" s="1"/>
  <c r="AD212" i="18"/>
  <c r="AD211" i="18"/>
  <c r="AD210" i="18"/>
  <c r="AG210" i="18" s="1"/>
  <c r="AD209" i="18"/>
  <c r="AD208" i="18"/>
  <c r="AG208" i="18" s="1"/>
  <c r="AD207" i="18"/>
  <c r="AG207" i="18" s="1"/>
  <c r="AD206" i="18"/>
  <c r="AD205" i="18"/>
  <c r="AD204" i="18"/>
  <c r="AG204" i="18" s="1"/>
  <c r="AD203" i="18"/>
  <c r="AF203" i="18" s="1"/>
  <c r="AD202" i="18"/>
  <c r="AG202" i="18" s="1"/>
  <c r="AD201" i="18"/>
  <c r="AD200" i="18"/>
  <c r="AG200" i="18" s="1"/>
  <c r="AD199" i="18"/>
  <c r="AF199" i="18" s="1"/>
  <c r="AD198" i="18"/>
  <c r="AF198" i="18" s="1"/>
  <c r="AD197" i="18"/>
  <c r="AD196" i="18"/>
  <c r="AG196" i="18" s="1"/>
  <c r="AD194" i="18"/>
  <c r="AG194" i="18" s="1"/>
  <c r="AD193" i="18"/>
  <c r="AD192" i="18"/>
  <c r="AG192" i="18" s="1"/>
  <c r="AD191" i="18"/>
  <c r="AG191" i="18" s="1"/>
  <c r="AD190" i="18"/>
  <c r="AF190" i="18" s="1"/>
  <c r="AD189" i="18"/>
  <c r="AG189" i="18" s="1"/>
  <c r="AD188" i="18"/>
  <c r="AD187" i="18"/>
  <c r="AF187" i="18" s="1"/>
  <c r="AD186" i="18"/>
  <c r="AD185" i="18"/>
  <c r="AF185" i="18"/>
  <c r="AD184" i="18"/>
  <c r="AD183" i="18"/>
  <c r="AF183" i="18" s="1"/>
  <c r="AD182" i="18"/>
  <c r="AD181" i="18"/>
  <c r="AD180" i="18"/>
  <c r="AD179" i="18"/>
  <c r="AG179" i="18" s="1"/>
  <c r="AD177" i="18"/>
  <c r="AD176" i="18"/>
  <c r="AG176" i="18" s="1"/>
  <c r="AD175" i="18"/>
  <c r="AF175" i="18" s="1"/>
  <c r="AD174" i="18"/>
  <c r="AG174" i="18" s="1"/>
  <c r="AD173" i="18"/>
  <c r="AD172" i="18"/>
  <c r="AF172" i="18"/>
  <c r="AD171" i="18"/>
  <c r="AD170" i="18"/>
  <c r="AF170" i="18" s="1"/>
  <c r="AD169" i="18"/>
  <c r="AF169" i="18" s="1"/>
  <c r="AD168" i="18"/>
  <c r="AD167" i="18"/>
  <c r="AD166" i="18"/>
  <c r="AF166" i="18" s="1"/>
  <c r="AD165" i="18"/>
  <c r="AD164" i="18"/>
  <c r="AD163" i="18"/>
  <c r="AD162" i="18"/>
  <c r="AG162" i="18" s="1"/>
  <c r="AD161" i="18"/>
  <c r="AF161" i="18" s="1"/>
  <c r="AD160" i="18"/>
  <c r="AF160" i="18" s="1"/>
  <c r="AD159" i="18"/>
  <c r="AD158" i="18"/>
  <c r="AF158" i="18" s="1"/>
  <c r="AD156" i="18"/>
  <c r="AF156" i="18" s="1"/>
  <c r="AD155" i="18"/>
  <c r="AF155" i="18" s="1"/>
  <c r="AD154" i="18"/>
  <c r="AD153" i="18"/>
  <c r="AG153" i="18"/>
  <c r="AD152" i="18"/>
  <c r="AD151" i="18"/>
  <c r="AF151" i="18" s="1"/>
  <c r="AD150" i="18"/>
  <c r="AD149" i="18"/>
  <c r="AG149" i="18" s="1"/>
  <c r="AD148" i="18"/>
  <c r="AD147" i="18"/>
  <c r="AD146" i="18"/>
  <c r="AD145" i="18"/>
  <c r="AF145" i="18" s="1"/>
  <c r="AD144" i="18"/>
  <c r="AD143" i="18"/>
  <c r="AD142" i="18"/>
  <c r="AD141" i="18"/>
  <c r="AG141" i="18" s="1"/>
  <c r="AD140" i="18"/>
  <c r="AD139" i="18"/>
  <c r="AD138" i="18"/>
  <c r="AD137" i="18"/>
  <c r="AG137" i="18" s="1"/>
  <c r="AD136" i="18"/>
  <c r="AD135" i="18"/>
  <c r="AF135" i="18" s="1"/>
  <c r="AD134" i="18"/>
  <c r="AD133" i="18"/>
  <c r="AF133" i="18" s="1"/>
  <c r="AD132" i="18"/>
  <c r="AG132" i="18" s="1"/>
  <c r="AD131" i="18"/>
  <c r="AD130" i="18"/>
  <c r="AF130" i="18" s="1"/>
  <c r="AD129" i="18"/>
  <c r="AG129" i="18" s="1"/>
  <c r="AD128" i="18"/>
  <c r="AG128" i="18" s="1"/>
  <c r="AD127" i="18"/>
  <c r="AF127" i="18" s="1"/>
  <c r="AD126" i="18"/>
  <c r="AF126" i="18"/>
  <c r="AD125" i="18"/>
  <c r="AF125" i="18" s="1"/>
  <c r="AD124" i="18"/>
  <c r="AD123" i="18"/>
  <c r="AG123" i="18" s="1"/>
  <c r="AD122" i="18"/>
  <c r="AG122" i="18" s="1"/>
  <c r="AD121" i="18"/>
  <c r="AD120" i="18"/>
  <c r="AG120" i="18" s="1"/>
  <c r="AD119" i="18"/>
  <c r="AD118" i="18"/>
  <c r="AG118" i="18" s="1"/>
  <c r="AD115" i="18"/>
  <c r="AD114" i="18"/>
  <c r="AD113" i="18"/>
  <c r="AF113" i="18" s="1"/>
  <c r="AD112" i="18"/>
  <c r="AF112" i="18" s="1"/>
  <c r="AD111" i="18"/>
  <c r="AD110" i="18"/>
  <c r="AD109" i="18"/>
  <c r="AG109" i="18" s="1"/>
  <c r="AD108" i="18"/>
  <c r="AD107" i="18"/>
  <c r="AD106" i="18"/>
  <c r="AD105" i="18"/>
  <c r="AF105" i="18" s="1"/>
  <c r="AD104" i="18"/>
  <c r="AF104" i="18" s="1"/>
  <c r="AD103" i="18"/>
  <c r="AD102" i="18"/>
  <c r="AD101" i="18"/>
  <c r="AD100" i="18"/>
  <c r="AF100" i="18" s="1"/>
  <c r="AD99" i="18"/>
  <c r="AD98" i="18"/>
  <c r="AD97" i="18"/>
  <c r="AD96" i="18"/>
  <c r="AF96" i="18" s="1"/>
  <c r="AD95" i="18"/>
  <c r="AD94" i="18"/>
  <c r="AD93" i="18"/>
  <c r="AG93" i="18" s="1"/>
  <c r="AD92" i="18"/>
  <c r="AD91" i="18"/>
  <c r="AD90" i="18"/>
  <c r="AD89" i="18"/>
  <c r="AF89" i="18" s="1"/>
  <c r="AD88" i="18"/>
  <c r="AG88" i="18" s="1"/>
  <c r="AD87" i="18"/>
  <c r="AD86" i="18"/>
  <c r="AD85" i="18"/>
  <c r="AF85" i="18" s="1"/>
  <c r="AD84" i="18"/>
  <c r="AG84" i="18" s="1"/>
  <c r="AD82" i="18"/>
  <c r="AD81" i="18"/>
  <c r="AG81" i="18" s="1"/>
  <c r="AD80" i="18"/>
  <c r="AD79" i="18"/>
  <c r="AG79" i="18" s="1"/>
  <c r="AD78" i="18"/>
  <c r="AD77" i="18"/>
  <c r="AF77" i="18" s="1"/>
  <c r="AD76" i="18"/>
  <c r="AF76" i="18" s="1"/>
  <c r="AD75" i="18"/>
  <c r="AG75" i="18" s="1"/>
  <c r="AD74" i="18"/>
  <c r="AD73" i="18"/>
  <c r="AG73" i="18" s="1"/>
  <c r="AD72" i="18"/>
  <c r="AD71" i="18"/>
  <c r="AG71" i="18" s="1"/>
  <c r="AD70" i="18"/>
  <c r="AD69" i="18"/>
  <c r="AD65" i="18"/>
  <c r="AF65" i="18" s="1"/>
  <c r="AD63" i="18"/>
  <c r="AG63" i="18" s="1"/>
  <c r="AD62" i="18"/>
  <c r="AD61" i="18"/>
  <c r="AF61" i="18" s="1"/>
  <c r="AD59" i="18"/>
  <c r="AF59" i="18" s="1"/>
  <c r="AD57" i="18"/>
  <c r="AD52" i="18"/>
  <c r="AD50" i="18"/>
  <c r="AD47" i="18"/>
  <c r="AG47" i="18" s="1"/>
  <c r="AD46" i="18"/>
  <c r="AD45" i="18"/>
  <c r="AG45" i="18" s="1"/>
  <c r="AD42" i="18"/>
  <c r="AF42" i="18"/>
  <c r="AD35" i="18"/>
  <c r="AF35" i="18" s="1"/>
  <c r="AD34" i="18"/>
  <c r="AD33" i="18"/>
  <c r="AD32" i="18"/>
  <c r="AD31" i="18"/>
  <c r="AG31" i="18" s="1"/>
  <c r="AD30" i="18"/>
  <c r="AD29" i="18"/>
  <c r="AD28" i="18"/>
  <c r="AD27" i="18"/>
  <c r="AD23" i="18"/>
  <c r="AD22" i="18"/>
  <c r="AD21" i="18"/>
  <c r="AD20" i="18"/>
  <c r="AF20" i="18" s="1"/>
  <c r="AD19" i="18"/>
  <c r="AD16" i="18"/>
  <c r="AD15" i="18"/>
  <c r="AD14" i="18"/>
  <c r="AG14" i="18" s="1"/>
  <c r="AD13" i="18"/>
  <c r="AD12" i="18"/>
  <c r="AD11" i="18"/>
  <c r="AD10" i="18"/>
  <c r="AG10" i="18" s="1"/>
  <c r="AD9" i="18"/>
  <c r="Z297" i="18"/>
  <c r="AB297" i="18" s="1"/>
  <c r="Z295" i="18"/>
  <c r="AC295" i="18" s="1"/>
  <c r="Z294" i="18"/>
  <c r="Z293" i="18"/>
  <c r="Z290" i="18"/>
  <c r="Z289" i="18"/>
  <c r="Z288" i="18"/>
  <c r="AB288" i="18" s="1"/>
  <c r="Z287" i="18"/>
  <c r="Z280" i="18"/>
  <c r="Z279" i="18"/>
  <c r="Z278" i="18"/>
  <c r="AC278" i="18" s="1"/>
  <c r="Z277" i="18"/>
  <c r="AC277" i="18" s="1"/>
  <c r="Z276" i="18"/>
  <c r="Z275" i="18"/>
  <c r="Z274" i="18"/>
  <c r="AB274" i="18" s="1"/>
  <c r="Z273" i="18"/>
  <c r="Z272" i="18"/>
  <c r="Z271" i="18"/>
  <c r="AC271" i="18" s="1"/>
  <c r="Z269" i="18"/>
  <c r="Z268" i="18"/>
  <c r="AB268" i="18" s="1"/>
  <c r="Z267" i="18"/>
  <c r="AB267" i="18" s="1"/>
  <c r="Z266" i="18"/>
  <c r="AB266" i="18" s="1"/>
  <c r="Z265" i="18"/>
  <c r="Z263" i="18"/>
  <c r="AC263" i="18" s="1"/>
  <c r="Z262" i="18"/>
  <c r="AB262" i="18" s="1"/>
  <c r="Z261" i="18"/>
  <c r="AC261" i="18"/>
  <c r="Z260" i="18"/>
  <c r="AC260" i="18" s="1"/>
  <c r="Z259" i="18"/>
  <c r="Z257" i="18"/>
  <c r="Z256" i="18"/>
  <c r="AC256" i="18" s="1"/>
  <c r="Z255" i="18"/>
  <c r="AC255" i="18" s="1"/>
  <c r="Z254" i="18"/>
  <c r="Z253" i="18"/>
  <c r="AC253" i="18" s="1"/>
  <c r="Z251" i="18"/>
  <c r="AB251" i="18" s="1"/>
  <c r="Z250" i="18"/>
  <c r="Z249" i="18"/>
  <c r="AB249" i="18" s="1"/>
  <c r="Z248" i="18"/>
  <c r="AB248" i="18" s="1"/>
  <c r="Z247" i="18"/>
  <c r="AB247" i="18" s="1"/>
  <c r="Z246" i="18"/>
  <c r="AC246" i="18"/>
  <c r="Z245" i="18"/>
  <c r="AB245" i="18" s="1"/>
  <c r="Z244" i="18"/>
  <c r="AC244" i="18" s="1"/>
  <c r="Z242" i="18"/>
  <c r="AB242" i="18" s="1"/>
  <c r="Z241" i="18"/>
  <c r="AC241" i="18" s="1"/>
  <c r="Z240" i="18"/>
  <c r="AC240" i="18" s="1"/>
  <c r="AB240" i="18"/>
  <c r="Z239" i="18"/>
  <c r="Z238" i="18"/>
  <c r="Z237" i="18"/>
  <c r="AB237" i="18"/>
  <c r="Z236" i="18"/>
  <c r="AC236" i="18" s="1"/>
  <c r="Z235" i="18"/>
  <c r="Z234" i="18"/>
  <c r="AC234" i="18" s="1"/>
  <c r="Z233" i="18"/>
  <c r="AB233" i="18" s="1"/>
  <c r="Z231" i="18"/>
  <c r="Z230" i="18"/>
  <c r="Z229" i="18"/>
  <c r="AC229" i="18" s="1"/>
  <c r="Z228" i="18"/>
  <c r="AC228" i="18" s="1"/>
  <c r="Z227" i="18"/>
  <c r="AC227" i="18" s="1"/>
  <c r="Z226" i="18"/>
  <c r="Z225" i="18"/>
  <c r="AC225" i="18" s="1"/>
  <c r="Z224" i="18"/>
  <c r="AB224" i="18" s="1"/>
  <c r="Z223" i="18"/>
  <c r="Z222" i="18"/>
  <c r="Z220" i="18"/>
  <c r="AB220" i="18" s="1"/>
  <c r="Z219" i="18"/>
  <c r="Z218" i="18"/>
  <c r="Z217" i="18"/>
  <c r="Z215" i="18"/>
  <c r="AC215" i="18" s="1"/>
  <c r="Z214" i="18"/>
  <c r="AC214" i="18"/>
  <c r="Z213" i="18"/>
  <c r="Z212" i="18"/>
  <c r="Z211" i="18"/>
  <c r="AB211" i="18"/>
  <c r="Z210" i="18"/>
  <c r="Z209" i="18"/>
  <c r="AB209" i="18" s="1"/>
  <c r="Z208" i="18"/>
  <c r="AC208" i="18" s="1"/>
  <c r="Z207" i="18"/>
  <c r="AB207" i="18" s="1"/>
  <c r="Z206" i="18"/>
  <c r="AB206" i="18" s="1"/>
  <c r="Z205" i="18"/>
  <c r="Z204" i="18"/>
  <c r="Z203" i="18"/>
  <c r="AB203" i="18" s="1"/>
  <c r="Z202" i="18"/>
  <c r="AB202" i="18" s="1"/>
  <c r="Z201" i="18"/>
  <c r="AB201" i="18" s="1"/>
  <c r="Z200" i="18"/>
  <c r="AB200" i="18"/>
  <c r="Z199" i="18"/>
  <c r="AB199" i="18" s="1"/>
  <c r="Z198" i="18"/>
  <c r="Z197" i="18"/>
  <c r="AB197" i="18" s="1"/>
  <c r="Z196" i="18"/>
  <c r="Z194" i="18"/>
  <c r="Z193" i="18"/>
  <c r="AC193" i="18" s="1"/>
  <c r="Z192" i="18"/>
  <c r="AB192" i="18" s="1"/>
  <c r="Z191" i="18"/>
  <c r="AC191" i="18" s="1"/>
  <c r="Z190" i="18"/>
  <c r="AC190" i="18" s="1"/>
  <c r="Z189" i="18"/>
  <c r="AC189" i="18" s="1"/>
  <c r="Z188" i="18"/>
  <c r="AC188" i="18" s="1"/>
  <c r="Z187" i="18"/>
  <c r="AB187" i="18" s="1"/>
  <c r="Z186" i="18"/>
  <c r="Z185" i="18"/>
  <c r="Z184" i="18"/>
  <c r="AC184" i="18" s="1"/>
  <c r="Z183" i="18"/>
  <c r="AB183" i="18" s="1"/>
  <c r="Z182" i="18"/>
  <c r="AC182" i="18" s="1"/>
  <c r="Z181" i="18"/>
  <c r="AB181" i="18" s="1"/>
  <c r="Z180" i="18"/>
  <c r="AB180" i="18" s="1"/>
  <c r="Z179" i="18"/>
  <c r="Z177" i="18"/>
  <c r="AB177" i="18" s="1"/>
  <c r="Z176" i="18"/>
  <c r="AC176" i="18" s="1"/>
  <c r="Z175" i="18"/>
  <c r="AC175" i="18" s="1"/>
  <c r="Z174" i="18"/>
  <c r="AC174" i="18" s="1"/>
  <c r="Z173" i="18"/>
  <c r="AB173" i="18" s="1"/>
  <c r="Z172" i="18"/>
  <c r="AB172" i="18" s="1"/>
  <c r="Z171" i="18"/>
  <c r="AB171" i="18" s="1"/>
  <c r="Z170" i="18"/>
  <c r="AB170" i="18" s="1"/>
  <c r="Z169" i="18"/>
  <c r="Z168" i="18"/>
  <c r="Z167" i="18"/>
  <c r="AC167" i="18" s="1"/>
  <c r="Z166" i="18"/>
  <c r="AB166" i="18" s="1"/>
  <c r="Z165" i="18"/>
  <c r="AB165" i="18" s="1"/>
  <c r="Z164" i="18"/>
  <c r="Z163" i="18"/>
  <c r="AB163" i="18" s="1"/>
  <c r="Z162" i="18"/>
  <c r="AC162" i="18" s="1"/>
  <c r="Z161" i="18"/>
  <c r="AB161" i="18" s="1"/>
  <c r="Z160" i="18"/>
  <c r="Z159" i="18"/>
  <c r="AB159" i="18" s="1"/>
  <c r="Z158" i="18"/>
  <c r="Z156" i="18"/>
  <c r="AB156" i="18" s="1"/>
  <c r="Z155" i="18"/>
  <c r="Z154" i="18"/>
  <c r="AB154" i="18" s="1"/>
  <c r="Z153" i="18"/>
  <c r="AC153" i="18" s="1"/>
  <c r="Z152" i="18"/>
  <c r="Z151" i="18"/>
  <c r="AB151" i="18" s="1"/>
  <c r="Z150" i="18"/>
  <c r="Z149" i="18"/>
  <c r="AC149" i="18" s="1"/>
  <c r="Z148" i="18"/>
  <c r="Z147" i="18"/>
  <c r="AB147" i="18" s="1"/>
  <c r="Z146" i="18"/>
  <c r="Z145" i="18"/>
  <c r="Z144" i="18"/>
  <c r="Z143" i="18"/>
  <c r="AB143" i="18" s="1"/>
  <c r="Z142" i="18"/>
  <c r="Z141" i="18"/>
  <c r="AC141" i="18" s="1"/>
  <c r="Z140" i="18"/>
  <c r="AB140" i="18" s="1"/>
  <c r="Z139" i="18"/>
  <c r="Z138" i="18"/>
  <c r="Z137" i="18"/>
  <c r="AC137" i="18" s="1"/>
  <c r="Z136" i="18"/>
  <c r="AC136" i="18"/>
  <c r="Z135" i="18"/>
  <c r="Z134" i="18"/>
  <c r="Z133" i="18"/>
  <c r="AB133" i="18" s="1"/>
  <c r="Z132" i="18"/>
  <c r="Z131" i="18"/>
  <c r="AC131" i="18" s="1"/>
  <c r="Z130" i="18"/>
  <c r="AC130" i="18" s="1"/>
  <c r="Z129" i="18"/>
  <c r="AB129" i="18"/>
  <c r="Z128" i="18"/>
  <c r="AC128" i="18" s="1"/>
  <c r="Z127" i="18"/>
  <c r="AB127" i="18" s="1"/>
  <c r="Z126" i="18"/>
  <c r="AB126" i="18" s="1"/>
  <c r="Z125" i="18"/>
  <c r="Z123" i="18"/>
  <c r="AC123" i="18" s="1"/>
  <c r="Z122" i="18"/>
  <c r="AC122" i="18" s="1"/>
  <c r="Z121" i="18"/>
  <c r="AB121" i="18" s="1"/>
  <c r="Z120" i="18"/>
  <c r="Z119" i="18"/>
  <c r="AC119" i="18" s="1"/>
  <c r="Z118" i="18"/>
  <c r="AC118" i="18" s="1"/>
  <c r="Z115" i="18"/>
  <c r="AB115" i="18" s="1"/>
  <c r="Z114" i="18"/>
  <c r="AC114" i="18" s="1"/>
  <c r="Z113" i="18"/>
  <c r="Z112" i="18"/>
  <c r="Z111" i="18"/>
  <c r="Z110" i="18"/>
  <c r="Z109" i="18"/>
  <c r="Z108" i="18"/>
  <c r="Z107" i="18"/>
  <c r="AC107" i="18" s="1"/>
  <c r="Z106" i="18"/>
  <c r="AB106" i="18" s="1"/>
  <c r="Z105" i="18"/>
  <c r="AC105" i="18" s="1"/>
  <c r="Z104" i="18"/>
  <c r="Z103" i="18"/>
  <c r="AB103" i="18" s="1"/>
  <c r="Z102" i="18"/>
  <c r="Z101" i="18"/>
  <c r="AB101" i="18" s="1"/>
  <c r="Z100" i="18"/>
  <c r="Z99" i="18"/>
  <c r="Z98" i="18"/>
  <c r="AC98" i="18" s="1"/>
  <c r="Z97" i="18"/>
  <c r="Z96" i="18"/>
  <c r="Z95" i="18"/>
  <c r="AC95" i="18" s="1"/>
  <c r="Z94" i="18"/>
  <c r="AC94" i="18" s="1"/>
  <c r="Z93" i="18"/>
  <c r="Z92" i="18"/>
  <c r="AC92" i="18" s="1"/>
  <c r="Z91" i="18"/>
  <c r="AC91" i="18" s="1"/>
  <c r="Z90" i="18"/>
  <c r="AC90" i="18" s="1"/>
  <c r="Z89" i="18"/>
  <c r="Z88" i="18"/>
  <c r="Z87" i="18"/>
  <c r="AB87" i="18" s="1"/>
  <c r="Z86" i="18"/>
  <c r="AB86" i="18" s="1"/>
  <c r="Z85" i="18"/>
  <c r="Z84" i="18"/>
  <c r="AC84" i="18" s="1"/>
  <c r="Z82" i="18"/>
  <c r="Z81" i="18"/>
  <c r="Z80" i="18"/>
  <c r="AB80" i="18" s="1"/>
  <c r="Z79" i="18"/>
  <c r="Z78" i="18"/>
  <c r="Z77" i="18"/>
  <c r="AC77" i="18" s="1"/>
  <c r="Z76" i="18"/>
  <c r="Z75" i="18"/>
  <c r="AC75" i="18" s="1"/>
  <c r="Z74" i="18"/>
  <c r="AB74" i="18" s="1"/>
  <c r="Z73" i="18"/>
  <c r="AB73" i="18" s="1"/>
  <c r="Z72" i="18"/>
  <c r="AC72" i="18" s="1"/>
  <c r="Z71" i="18"/>
  <c r="Z70" i="18"/>
  <c r="AC70" i="18" s="1"/>
  <c r="Z69" i="18"/>
  <c r="AB69" i="18" s="1"/>
  <c r="Z65" i="18"/>
  <c r="Z63" i="18"/>
  <c r="Z62" i="18"/>
  <c r="Z61" i="18"/>
  <c r="Z59" i="18"/>
  <c r="Z57" i="18"/>
  <c r="Z52" i="18"/>
  <c r="Z50" i="18"/>
  <c r="AB50" i="18" s="1"/>
  <c r="Z47" i="18"/>
  <c r="AC47" i="18" s="1"/>
  <c r="Z46" i="18"/>
  <c r="Z45" i="18"/>
  <c r="Z42" i="18"/>
  <c r="AC42" i="18" s="1"/>
  <c r="Z35" i="18"/>
  <c r="Z34" i="18"/>
  <c r="Z33" i="18"/>
  <c r="Z32" i="18"/>
  <c r="Z31" i="18"/>
  <c r="Z30" i="18"/>
  <c r="Z29" i="18"/>
  <c r="Z28" i="18"/>
  <c r="Z27" i="18"/>
  <c r="Z23" i="18"/>
  <c r="Z22" i="18"/>
  <c r="Z21" i="18"/>
  <c r="Z20" i="18"/>
  <c r="Z19" i="18"/>
  <c r="Z16" i="18"/>
  <c r="AC16" i="18" s="1"/>
  <c r="Z15" i="18"/>
  <c r="Z14" i="18"/>
  <c r="Z13" i="18"/>
  <c r="Z12" i="18"/>
  <c r="Z11" i="18"/>
  <c r="Z10" i="18"/>
  <c r="Z9" i="18"/>
  <c r="V297" i="18"/>
  <c r="V296" i="18"/>
  <c r="X296" i="18" s="1"/>
  <c r="V295" i="18"/>
  <c r="V294" i="18"/>
  <c r="X294" i="18" s="1"/>
  <c r="V293" i="18"/>
  <c r="V290" i="18"/>
  <c r="V289" i="18"/>
  <c r="V288" i="18"/>
  <c r="V287" i="18"/>
  <c r="V280" i="18"/>
  <c r="V279" i="18"/>
  <c r="Y279" i="18" s="1"/>
  <c r="V278" i="18"/>
  <c r="V277" i="18"/>
  <c r="X277" i="18" s="1"/>
  <c r="V276" i="18"/>
  <c r="X276" i="18" s="1"/>
  <c r="V275" i="18"/>
  <c r="Y275" i="18" s="1"/>
  <c r="V274" i="18"/>
  <c r="V273" i="18"/>
  <c r="Y273" i="18" s="1"/>
  <c r="V272" i="18"/>
  <c r="Y272" i="18" s="1"/>
  <c r="V271" i="18"/>
  <c r="X271" i="18" s="1"/>
  <c r="V269" i="18"/>
  <c r="Y269" i="18" s="1"/>
  <c r="V268" i="18"/>
  <c r="V267" i="18"/>
  <c r="Y267" i="18" s="1"/>
  <c r="V266" i="18"/>
  <c r="Y266" i="18"/>
  <c r="V265" i="18"/>
  <c r="Y265" i="18"/>
  <c r="V263" i="18"/>
  <c r="V262" i="18"/>
  <c r="V261" i="18"/>
  <c r="X261" i="18"/>
  <c r="V260" i="18"/>
  <c r="Y260" i="18" s="1"/>
  <c r="V259" i="18"/>
  <c r="V257" i="18"/>
  <c r="X257" i="18" s="1"/>
  <c r="V256" i="18"/>
  <c r="V255" i="18"/>
  <c r="X255" i="18" s="1"/>
  <c r="V254" i="18"/>
  <c r="Y254" i="18" s="1"/>
  <c r="V253" i="18"/>
  <c r="Y253" i="18" s="1"/>
  <c r="V251" i="18"/>
  <c r="X251" i="18" s="1"/>
  <c r="V250" i="18"/>
  <c r="V249" i="18"/>
  <c r="V248" i="18"/>
  <c r="Y248" i="18"/>
  <c r="V247" i="18"/>
  <c r="V246" i="18"/>
  <c r="V243" i="18" s="1"/>
  <c r="V245" i="18"/>
  <c r="V244" i="18"/>
  <c r="Y244" i="18" s="1"/>
  <c r="V242" i="18"/>
  <c r="V241" i="18"/>
  <c r="Y241" i="18" s="1"/>
  <c r="V240" i="18"/>
  <c r="Y240" i="18" s="1"/>
  <c r="V239" i="18"/>
  <c r="V238" i="18"/>
  <c r="V237" i="18"/>
  <c r="V236" i="18"/>
  <c r="X236" i="18" s="1"/>
  <c r="V235" i="18"/>
  <c r="X235" i="18" s="1"/>
  <c r="V234" i="18"/>
  <c r="V233" i="18"/>
  <c r="V231" i="18"/>
  <c r="X231" i="18" s="1"/>
  <c r="V230" i="18"/>
  <c r="X230" i="18" s="1"/>
  <c r="V229" i="18"/>
  <c r="Y229" i="18" s="1"/>
  <c r="V228" i="18"/>
  <c r="V227" i="18"/>
  <c r="V226" i="18"/>
  <c r="Y226" i="18"/>
  <c r="V225" i="18"/>
  <c r="Y225" i="18"/>
  <c r="V224" i="18"/>
  <c r="Y224" i="18"/>
  <c r="V223" i="18"/>
  <c r="V222" i="18"/>
  <c r="V220" i="18"/>
  <c r="X220" i="18"/>
  <c r="V219" i="18"/>
  <c r="V218" i="18"/>
  <c r="V217" i="18"/>
  <c r="V215" i="18"/>
  <c r="Y215" i="18" s="1"/>
  <c r="V214" i="18"/>
  <c r="V213" i="18"/>
  <c r="X213" i="18"/>
  <c r="V212" i="18"/>
  <c r="Y212" i="18"/>
  <c r="V211" i="18"/>
  <c r="X211" i="18"/>
  <c r="V210" i="18"/>
  <c r="Y210" i="18"/>
  <c r="V209" i="18"/>
  <c r="X209" i="18"/>
  <c r="V208" i="18"/>
  <c r="Y208" i="18"/>
  <c r="V207" i="18"/>
  <c r="V206" i="18"/>
  <c r="Y206" i="18" s="1"/>
  <c r="V205" i="18"/>
  <c r="Y205" i="18" s="1"/>
  <c r="V204" i="18"/>
  <c r="Y204" i="18"/>
  <c r="V203" i="18"/>
  <c r="Y203" i="18" s="1"/>
  <c r="V202" i="18"/>
  <c r="Y202" i="18" s="1"/>
  <c r="V201" i="18"/>
  <c r="V200" i="18"/>
  <c r="Y200" i="18" s="1"/>
  <c r="V199" i="18"/>
  <c r="X199" i="18" s="1"/>
  <c r="V198" i="18"/>
  <c r="V197" i="18"/>
  <c r="V196" i="18"/>
  <c r="Y196" i="18" s="1"/>
  <c r="V194" i="18"/>
  <c r="V193" i="18"/>
  <c r="V192" i="18"/>
  <c r="V191" i="18"/>
  <c r="Y191" i="18"/>
  <c r="V190" i="18"/>
  <c r="V189" i="18"/>
  <c r="X189" i="18" s="1"/>
  <c r="V188" i="18"/>
  <c r="V187" i="18"/>
  <c r="X187" i="18" s="1"/>
  <c r="V186" i="18"/>
  <c r="V185" i="18"/>
  <c r="V184" i="18"/>
  <c r="V183" i="18"/>
  <c r="X183" i="18" s="1"/>
  <c r="V182" i="18"/>
  <c r="V181" i="18"/>
  <c r="V180" i="18"/>
  <c r="V179" i="18"/>
  <c r="X179" i="18" s="1"/>
  <c r="V177" i="18"/>
  <c r="V176" i="18"/>
  <c r="X176" i="18"/>
  <c r="V175" i="18"/>
  <c r="V174" i="18"/>
  <c r="V173" i="18"/>
  <c r="V172" i="18"/>
  <c r="Y172" i="18" s="1"/>
  <c r="V171" i="18"/>
  <c r="V170" i="18"/>
  <c r="V169" i="18"/>
  <c r="V168" i="18"/>
  <c r="Y168" i="18" s="1"/>
  <c r="V167" i="18"/>
  <c r="V166" i="18"/>
  <c r="Y166" i="18"/>
  <c r="V165" i="18"/>
  <c r="V164" i="18"/>
  <c r="X164" i="18" s="1"/>
  <c r="V163" i="18"/>
  <c r="Y163" i="18" s="1"/>
  <c r="V162" i="18"/>
  <c r="Y162" i="18" s="1"/>
  <c r="V161" i="18"/>
  <c r="V160" i="18"/>
  <c r="V159" i="18"/>
  <c r="V158" i="18"/>
  <c r="X158" i="18" s="1"/>
  <c r="V156" i="18"/>
  <c r="V155" i="18"/>
  <c r="Y155" i="18" s="1"/>
  <c r="V154" i="18"/>
  <c r="V153" i="18"/>
  <c r="X153" i="18" s="1"/>
  <c r="V152" i="18"/>
  <c r="V151" i="18"/>
  <c r="X151" i="18" s="1"/>
  <c r="V150" i="18"/>
  <c r="V149" i="18"/>
  <c r="V148" i="18"/>
  <c r="Y148" i="18" s="1"/>
  <c r="V147" i="18"/>
  <c r="V146" i="18"/>
  <c r="V145" i="18"/>
  <c r="V144" i="18"/>
  <c r="Y144" i="18" s="1"/>
  <c r="V143" i="18"/>
  <c r="V142" i="18"/>
  <c r="V141" i="18"/>
  <c r="V140" i="18"/>
  <c r="X140" i="18" s="1"/>
  <c r="V139" i="18"/>
  <c r="V138" i="18"/>
  <c r="V137" i="18"/>
  <c r="V136" i="18"/>
  <c r="Y136" i="18" s="1"/>
  <c r="V135" i="18"/>
  <c r="V134" i="18"/>
  <c r="V133" i="18"/>
  <c r="V132" i="18"/>
  <c r="X132" i="18" s="1"/>
  <c r="V131" i="18"/>
  <c r="V130" i="18"/>
  <c r="V129" i="18"/>
  <c r="Y129" i="18" s="1"/>
  <c r="V128" i="18"/>
  <c r="X128" i="18" s="1"/>
  <c r="V127" i="18"/>
  <c r="V126" i="18"/>
  <c r="V125" i="18"/>
  <c r="Y125" i="18" s="1"/>
  <c r="V124" i="18"/>
  <c r="Y124" i="18" s="1"/>
  <c r="V123" i="18"/>
  <c r="V122" i="18"/>
  <c r="V121" i="18"/>
  <c r="X121" i="18" s="1"/>
  <c r="V120" i="18"/>
  <c r="V119" i="18"/>
  <c r="V118" i="18"/>
  <c r="Y118" i="18"/>
  <c r="V115" i="18"/>
  <c r="V114" i="18"/>
  <c r="X114" i="18" s="1"/>
  <c r="V113" i="18"/>
  <c r="Y113" i="18" s="1"/>
  <c r="V112" i="18"/>
  <c r="V111" i="18"/>
  <c r="V110" i="18"/>
  <c r="Y110" i="18" s="1"/>
  <c r="V109" i="18"/>
  <c r="Y109" i="18" s="1"/>
  <c r="V108" i="18"/>
  <c r="X108" i="18" s="1"/>
  <c r="V107" i="18"/>
  <c r="Y107" i="18" s="1"/>
  <c r="V106" i="18"/>
  <c r="V105" i="18"/>
  <c r="Y105" i="18" s="1"/>
  <c r="V104" i="18"/>
  <c r="V103" i="18"/>
  <c r="Y103" i="18" s="1"/>
  <c r="V102" i="18"/>
  <c r="V101" i="18"/>
  <c r="X101" i="18" s="1"/>
  <c r="V100" i="18"/>
  <c r="X100" i="18" s="1"/>
  <c r="V99" i="18"/>
  <c r="X99" i="18" s="1"/>
  <c r="V98" i="18"/>
  <c r="X98" i="18" s="1"/>
  <c r="V97" i="18"/>
  <c r="V96" i="18"/>
  <c r="V95" i="18"/>
  <c r="X95" i="18" s="1"/>
  <c r="V94" i="18"/>
  <c r="Y94" i="18" s="1"/>
  <c r="V93" i="18"/>
  <c r="Y93" i="18" s="1"/>
  <c r="V92" i="18"/>
  <c r="V91" i="18"/>
  <c r="V90" i="18"/>
  <c r="Y90" i="18" s="1"/>
  <c r="V89" i="18"/>
  <c r="X89" i="18" s="1"/>
  <c r="V88" i="18"/>
  <c r="V87" i="18"/>
  <c r="V86" i="18"/>
  <c r="V85" i="18"/>
  <c r="X85" i="18" s="1"/>
  <c r="V84" i="18"/>
  <c r="Y84" i="18" s="1"/>
  <c r="V82" i="18"/>
  <c r="X82" i="18" s="1"/>
  <c r="V81" i="18"/>
  <c r="V80" i="18"/>
  <c r="V79" i="18"/>
  <c r="V78" i="18"/>
  <c r="V77" i="18"/>
  <c r="V76" i="18"/>
  <c r="V75" i="18"/>
  <c r="X75" i="18" s="1"/>
  <c r="V74" i="18"/>
  <c r="V73" i="18"/>
  <c r="V72" i="18"/>
  <c r="V71" i="18"/>
  <c r="X71" i="18" s="1"/>
  <c r="V70" i="18"/>
  <c r="Y70" i="18" s="1"/>
  <c r="V69" i="18"/>
  <c r="V65" i="18"/>
  <c r="V63" i="18"/>
  <c r="V62" i="18"/>
  <c r="V61" i="18"/>
  <c r="V59" i="18"/>
  <c r="V57" i="18"/>
  <c r="V52" i="18"/>
  <c r="V50" i="18"/>
  <c r="X50" i="18" s="1"/>
  <c r="V47" i="18"/>
  <c r="X47" i="18" s="1"/>
  <c r="V46" i="18"/>
  <c r="V45" i="18"/>
  <c r="X45" i="18" s="1"/>
  <c r="V42" i="18"/>
  <c r="V35" i="18"/>
  <c r="V34" i="18"/>
  <c r="V33" i="18"/>
  <c r="Y33" i="18" s="1"/>
  <c r="V32" i="18"/>
  <c r="V31" i="18"/>
  <c r="V30" i="18"/>
  <c r="V29" i="18"/>
  <c r="X29" i="18" s="1"/>
  <c r="V28" i="18"/>
  <c r="V27" i="18"/>
  <c r="V23" i="18"/>
  <c r="V22" i="18"/>
  <c r="X22" i="18"/>
  <c r="V21" i="18"/>
  <c r="V20" i="18"/>
  <c r="V19" i="18"/>
  <c r="V16" i="18"/>
  <c r="Y16" i="18" s="1"/>
  <c r="V15" i="18"/>
  <c r="V14" i="18"/>
  <c r="V13" i="18"/>
  <c r="X13" i="18" s="1"/>
  <c r="V12" i="18"/>
  <c r="Y12" i="18" s="1"/>
  <c r="V11" i="18"/>
  <c r="V10" i="18"/>
  <c r="Y10" i="18" s="1"/>
  <c r="V9" i="18"/>
  <c r="R297" i="18"/>
  <c r="R296" i="18"/>
  <c r="R295" i="18"/>
  <c r="R294" i="18"/>
  <c r="R293" i="18"/>
  <c r="U293" i="18" s="1"/>
  <c r="R290" i="18"/>
  <c r="U290" i="18"/>
  <c r="R289" i="18"/>
  <c r="U289" i="18" s="1"/>
  <c r="R288" i="18"/>
  <c r="R287" i="18"/>
  <c r="R280" i="18"/>
  <c r="T280" i="18"/>
  <c r="R279" i="18"/>
  <c r="R278" i="18"/>
  <c r="R277" i="18"/>
  <c r="T277" i="18"/>
  <c r="R276" i="18"/>
  <c r="T276" i="18" s="1"/>
  <c r="R275" i="18"/>
  <c r="U275" i="18"/>
  <c r="R274" i="18"/>
  <c r="R273" i="18"/>
  <c r="R272" i="18"/>
  <c r="U272" i="18"/>
  <c r="R271" i="18"/>
  <c r="U271" i="18" s="1"/>
  <c r="R269" i="18"/>
  <c r="U269" i="18" s="1"/>
  <c r="R268" i="18"/>
  <c r="T268" i="18" s="1"/>
  <c r="R267" i="18"/>
  <c r="T267" i="18" s="1"/>
  <c r="R266" i="18"/>
  <c r="T266" i="18" s="1"/>
  <c r="R265" i="18"/>
  <c r="U265" i="18" s="1"/>
  <c r="R263" i="18"/>
  <c r="U263" i="18" s="1"/>
  <c r="R262" i="18"/>
  <c r="T262" i="18" s="1"/>
  <c r="R261" i="18"/>
  <c r="T261" i="18" s="1"/>
  <c r="R260" i="18"/>
  <c r="U260" i="18"/>
  <c r="R259" i="18"/>
  <c r="U259" i="18" s="1"/>
  <c r="R257" i="18"/>
  <c r="R256" i="18"/>
  <c r="R255" i="18"/>
  <c r="R254" i="18"/>
  <c r="U254" i="18" s="1"/>
  <c r="R253" i="18"/>
  <c r="R251" i="18"/>
  <c r="T251" i="18"/>
  <c r="R250" i="18"/>
  <c r="T250" i="18" s="1"/>
  <c r="R249" i="18"/>
  <c r="R248" i="18"/>
  <c r="T248" i="18" s="1"/>
  <c r="R247" i="18"/>
  <c r="R246" i="18"/>
  <c r="T246" i="18" s="1"/>
  <c r="R245" i="18"/>
  <c r="T245" i="18" s="1"/>
  <c r="R244" i="18"/>
  <c r="U244" i="18" s="1"/>
  <c r="R242" i="18"/>
  <c r="U242" i="18" s="1"/>
  <c r="R241" i="18"/>
  <c r="T241" i="18" s="1"/>
  <c r="R240" i="18"/>
  <c r="R239" i="18"/>
  <c r="R238" i="18"/>
  <c r="U238" i="18"/>
  <c r="R237" i="18"/>
  <c r="R236" i="18"/>
  <c r="R235" i="18"/>
  <c r="R234" i="18"/>
  <c r="R233" i="18"/>
  <c r="T233" i="18"/>
  <c r="R231" i="18"/>
  <c r="U231" i="18"/>
  <c r="R230" i="18"/>
  <c r="T230" i="18"/>
  <c r="R229" i="18"/>
  <c r="U229" i="18" s="1"/>
  <c r="R228" i="18"/>
  <c r="U228" i="18" s="1"/>
  <c r="R227" i="18"/>
  <c r="U227" i="18" s="1"/>
  <c r="R226" i="18"/>
  <c r="R225" i="18"/>
  <c r="U225" i="18" s="1"/>
  <c r="R224" i="18"/>
  <c r="T224" i="18" s="1"/>
  <c r="R223" i="18"/>
  <c r="U223" i="18" s="1"/>
  <c r="R222" i="18"/>
  <c r="U222" i="18" s="1"/>
  <c r="R220" i="18"/>
  <c r="R219" i="18"/>
  <c r="R218" i="18"/>
  <c r="R217" i="18"/>
  <c r="R215" i="18"/>
  <c r="R214" i="18"/>
  <c r="U214" i="18" s="1"/>
  <c r="R213" i="18"/>
  <c r="R212" i="18"/>
  <c r="R211" i="18"/>
  <c r="R210" i="18"/>
  <c r="U210" i="18" s="1"/>
  <c r="R209" i="18"/>
  <c r="T209" i="18" s="1"/>
  <c r="R208" i="18"/>
  <c r="R207" i="18"/>
  <c r="U207" i="18" s="1"/>
  <c r="R206" i="18"/>
  <c r="U206" i="18" s="1"/>
  <c r="R205" i="18"/>
  <c r="U205" i="18" s="1"/>
  <c r="R204" i="18"/>
  <c r="R203" i="18"/>
  <c r="U203" i="18" s="1"/>
  <c r="R202" i="18"/>
  <c r="R201" i="18"/>
  <c r="U201" i="18" s="1"/>
  <c r="R200" i="18"/>
  <c r="U200" i="18" s="1"/>
  <c r="R199" i="18"/>
  <c r="T199" i="18" s="1"/>
  <c r="R198" i="18"/>
  <c r="U198" i="18"/>
  <c r="R197" i="18"/>
  <c r="T197" i="18" s="1"/>
  <c r="R196" i="18"/>
  <c r="U196" i="18"/>
  <c r="R194" i="18"/>
  <c r="R193" i="18"/>
  <c r="T193" i="18" s="1"/>
  <c r="R192" i="18"/>
  <c r="T192" i="18" s="1"/>
  <c r="R191" i="18"/>
  <c r="R190" i="18"/>
  <c r="R189" i="18"/>
  <c r="U189" i="18"/>
  <c r="R188" i="18"/>
  <c r="R187" i="18"/>
  <c r="R186" i="18"/>
  <c r="U186" i="18"/>
  <c r="R185" i="18"/>
  <c r="R184" i="18"/>
  <c r="R183" i="18"/>
  <c r="T183" i="18"/>
  <c r="R182" i="18"/>
  <c r="U182" i="18"/>
  <c r="R181" i="18"/>
  <c r="T181" i="18"/>
  <c r="R180" i="18"/>
  <c r="T180" i="18"/>
  <c r="R179" i="18"/>
  <c r="R177" i="18"/>
  <c r="T177" i="18" s="1"/>
  <c r="R176" i="18"/>
  <c r="T176" i="18" s="1"/>
  <c r="R175" i="18"/>
  <c r="U175" i="18" s="1"/>
  <c r="R174" i="18"/>
  <c r="U174" i="18"/>
  <c r="R173" i="18"/>
  <c r="R172" i="18"/>
  <c r="U172" i="18" s="1"/>
  <c r="R171" i="18"/>
  <c r="R170" i="18"/>
  <c r="R169" i="18"/>
  <c r="R168" i="18"/>
  <c r="U168" i="18" s="1"/>
  <c r="R167" i="18"/>
  <c r="R166" i="18"/>
  <c r="U166" i="18"/>
  <c r="R165" i="18"/>
  <c r="R164" i="18"/>
  <c r="R163" i="18"/>
  <c r="U163" i="18"/>
  <c r="R162" i="18"/>
  <c r="R161" i="18"/>
  <c r="R160" i="18"/>
  <c r="T160" i="18" s="1"/>
  <c r="R159" i="18"/>
  <c r="R158" i="18"/>
  <c r="T158" i="18" s="1"/>
  <c r="R156" i="18"/>
  <c r="R155" i="18"/>
  <c r="R154" i="18"/>
  <c r="R153" i="18"/>
  <c r="R152" i="18"/>
  <c r="R151" i="18"/>
  <c r="R150" i="18"/>
  <c r="R149" i="18"/>
  <c r="R148" i="18"/>
  <c r="R147" i="18"/>
  <c r="R146" i="18"/>
  <c r="T146" i="18" s="1"/>
  <c r="R145" i="18"/>
  <c r="R144" i="18"/>
  <c r="U144" i="18"/>
  <c r="R143" i="18"/>
  <c r="R142" i="18"/>
  <c r="U142" i="18" s="1"/>
  <c r="R141" i="18"/>
  <c r="R140" i="18"/>
  <c r="T140" i="18" s="1"/>
  <c r="R139" i="18"/>
  <c r="T139" i="18" s="1"/>
  <c r="R138" i="18"/>
  <c r="R137" i="18"/>
  <c r="R136" i="18"/>
  <c r="U136" i="18" s="1"/>
  <c r="R135" i="18"/>
  <c r="T135" i="18" s="1"/>
  <c r="R134" i="18"/>
  <c r="R133" i="18"/>
  <c r="R132" i="18"/>
  <c r="U132" i="18" s="1"/>
  <c r="R131" i="18"/>
  <c r="R130" i="18"/>
  <c r="R129" i="18"/>
  <c r="T129" i="18"/>
  <c r="R128" i="18"/>
  <c r="U128" i="18" s="1"/>
  <c r="R127" i="18"/>
  <c r="U127" i="18" s="1"/>
  <c r="R126" i="18"/>
  <c r="U126" i="18" s="1"/>
  <c r="R125" i="18"/>
  <c r="T125" i="18"/>
  <c r="R124" i="18"/>
  <c r="T124" i="18" s="1"/>
  <c r="R123" i="18"/>
  <c r="U123" i="18" s="1"/>
  <c r="R122" i="18"/>
  <c r="T122" i="18" s="1"/>
  <c r="R121" i="18"/>
  <c r="R120" i="18"/>
  <c r="R119" i="18"/>
  <c r="U119" i="18" s="1"/>
  <c r="R118" i="18"/>
  <c r="R115" i="18"/>
  <c r="U115" i="18" s="1"/>
  <c r="R114" i="18"/>
  <c r="R113" i="18"/>
  <c r="R112" i="18"/>
  <c r="R111" i="18"/>
  <c r="R110" i="18"/>
  <c r="R109" i="18"/>
  <c r="R108" i="18"/>
  <c r="R107" i="18"/>
  <c r="R106" i="18"/>
  <c r="U106" i="18" s="1"/>
  <c r="R105" i="18"/>
  <c r="R104" i="18"/>
  <c r="R103" i="18"/>
  <c r="U103" i="18" s="1"/>
  <c r="R102" i="18"/>
  <c r="T102" i="18" s="1"/>
  <c r="R101" i="18"/>
  <c r="R100" i="18"/>
  <c r="T100" i="18"/>
  <c r="R99" i="18"/>
  <c r="U99" i="18" s="1"/>
  <c r="R98" i="18"/>
  <c r="T98" i="18" s="1"/>
  <c r="R97" i="18"/>
  <c r="T97" i="18" s="1"/>
  <c r="R96" i="18"/>
  <c r="T96" i="18" s="1"/>
  <c r="R95" i="18"/>
  <c r="T95" i="18" s="1"/>
  <c r="R94" i="18"/>
  <c r="U94" i="18" s="1"/>
  <c r="R93" i="18"/>
  <c r="R92" i="18"/>
  <c r="U92" i="18" s="1"/>
  <c r="R91" i="18"/>
  <c r="T91" i="18" s="1"/>
  <c r="R90" i="18"/>
  <c r="U90" i="18" s="1"/>
  <c r="R89" i="18"/>
  <c r="U89" i="18" s="1"/>
  <c r="R88" i="18"/>
  <c r="R87" i="18"/>
  <c r="U87" i="18" s="1"/>
  <c r="R86" i="18"/>
  <c r="R85" i="18"/>
  <c r="R84" i="18"/>
  <c r="U84" i="18" s="1"/>
  <c r="R82" i="18"/>
  <c r="U82" i="18" s="1"/>
  <c r="R81" i="18"/>
  <c r="R80" i="18"/>
  <c r="T80" i="18" s="1"/>
  <c r="R79" i="18"/>
  <c r="R78" i="18"/>
  <c r="U78" i="18" s="1"/>
  <c r="R77" i="18"/>
  <c r="R76" i="18"/>
  <c r="T76" i="18" s="1"/>
  <c r="R75" i="18"/>
  <c r="R74" i="18"/>
  <c r="U74" i="18" s="1"/>
  <c r="R73" i="18"/>
  <c r="R72" i="18"/>
  <c r="R71" i="18"/>
  <c r="R70" i="18"/>
  <c r="T70" i="18" s="1"/>
  <c r="R69" i="18"/>
  <c r="R65" i="18"/>
  <c r="R63" i="18"/>
  <c r="R62" i="18"/>
  <c r="R61" i="18"/>
  <c r="R59" i="18"/>
  <c r="R57" i="18"/>
  <c r="R52" i="18"/>
  <c r="R50" i="18"/>
  <c r="R47" i="18"/>
  <c r="T47" i="18" s="1"/>
  <c r="U47" i="18"/>
  <c r="R46" i="18"/>
  <c r="U46" i="18" s="1"/>
  <c r="R45" i="18"/>
  <c r="R42" i="18"/>
  <c r="T42" i="18" s="1"/>
  <c r="R35" i="18"/>
  <c r="T35" i="18" s="1"/>
  <c r="R34" i="18"/>
  <c r="R33" i="18"/>
  <c r="R32" i="18"/>
  <c r="U32" i="18" s="1"/>
  <c r="R31" i="18"/>
  <c r="R30" i="18"/>
  <c r="R29" i="18"/>
  <c r="R28" i="18"/>
  <c r="T28" i="18" s="1"/>
  <c r="R27" i="18"/>
  <c r="T27" i="18" s="1"/>
  <c r="R23" i="18"/>
  <c r="R22" i="18"/>
  <c r="T22" i="18" s="1"/>
  <c r="R21" i="18"/>
  <c r="R20" i="18"/>
  <c r="R19" i="18"/>
  <c r="R16" i="18"/>
  <c r="U16" i="18" s="1"/>
  <c r="R15" i="18"/>
  <c r="U15" i="18" s="1"/>
  <c r="R14" i="18"/>
  <c r="R13" i="18"/>
  <c r="T13" i="18" s="1"/>
  <c r="R12" i="18"/>
  <c r="U12" i="18" s="1"/>
  <c r="R11" i="18"/>
  <c r="U11" i="18" s="1"/>
  <c r="R10" i="18"/>
  <c r="R9" i="18"/>
  <c r="N297" i="18"/>
  <c r="Q297" i="18"/>
  <c r="N296" i="18"/>
  <c r="N295" i="18"/>
  <c r="N294" i="18"/>
  <c r="Q294" i="18"/>
  <c r="N293" i="18"/>
  <c r="N290" i="18"/>
  <c r="P290" i="18"/>
  <c r="N289" i="18"/>
  <c r="N288" i="18"/>
  <c r="N287" i="18"/>
  <c r="N280" i="18"/>
  <c r="P280" i="18"/>
  <c r="N279" i="18"/>
  <c r="N278" i="18"/>
  <c r="N277" i="18"/>
  <c r="P277" i="18"/>
  <c r="N276" i="18"/>
  <c r="Q276" i="18" s="1"/>
  <c r="N275" i="18"/>
  <c r="N274" i="18"/>
  <c r="N273" i="18"/>
  <c r="N272" i="18"/>
  <c r="N271" i="18"/>
  <c r="N269" i="18"/>
  <c r="N268" i="18"/>
  <c r="Q268" i="18" s="1"/>
  <c r="N267" i="18"/>
  <c r="P267" i="18"/>
  <c r="N266" i="18"/>
  <c r="P266" i="18" s="1"/>
  <c r="N265" i="18"/>
  <c r="Q265" i="18"/>
  <c r="N263" i="18"/>
  <c r="N262" i="18"/>
  <c r="Q262" i="18" s="1"/>
  <c r="N261" i="18"/>
  <c r="N260" i="18"/>
  <c r="N259" i="18"/>
  <c r="N257" i="18"/>
  <c r="N256" i="18"/>
  <c r="N255" i="18"/>
  <c r="P255" i="18" s="1"/>
  <c r="N254" i="18"/>
  <c r="Q254" i="18" s="1"/>
  <c r="N253" i="18"/>
  <c r="N251" i="18"/>
  <c r="N250" i="18"/>
  <c r="Q250" i="18" s="1"/>
  <c r="N249" i="18"/>
  <c r="Q249" i="18" s="1"/>
  <c r="N248" i="18"/>
  <c r="N247" i="18"/>
  <c r="P247" i="18" s="1"/>
  <c r="Q247" i="18"/>
  <c r="N246" i="18"/>
  <c r="N245" i="18"/>
  <c r="Q245" i="18"/>
  <c r="N244" i="18"/>
  <c r="Q244" i="18" s="1"/>
  <c r="N242" i="18"/>
  <c r="N241" i="18"/>
  <c r="N240" i="18"/>
  <c r="P240" i="18" s="1"/>
  <c r="N239" i="18"/>
  <c r="N238" i="18"/>
  <c r="P238" i="18" s="1"/>
  <c r="N237" i="18"/>
  <c r="P237" i="18" s="1"/>
  <c r="N236" i="18"/>
  <c r="P236" i="18"/>
  <c r="N235" i="18"/>
  <c r="P235" i="18" s="1"/>
  <c r="N234" i="18"/>
  <c r="N233" i="18"/>
  <c r="Q233" i="18" s="1"/>
  <c r="N231" i="18"/>
  <c r="P231" i="18" s="1"/>
  <c r="N230" i="18"/>
  <c r="P230" i="18"/>
  <c r="N229" i="18"/>
  <c r="P229" i="18" s="1"/>
  <c r="N228" i="18"/>
  <c r="Q228" i="18" s="1"/>
  <c r="N227" i="18"/>
  <c r="Q227" i="18" s="1"/>
  <c r="N226" i="18"/>
  <c r="N225" i="18"/>
  <c r="Q225" i="18" s="1"/>
  <c r="N224" i="18"/>
  <c r="P224" i="18" s="1"/>
  <c r="N223" i="18"/>
  <c r="Q223" i="18" s="1"/>
  <c r="N222" i="18"/>
  <c r="P222" i="18" s="1"/>
  <c r="N220" i="18"/>
  <c r="N219" i="18"/>
  <c r="Q219" i="18" s="1"/>
  <c r="N218" i="18"/>
  <c r="N217" i="18"/>
  <c r="N215" i="18"/>
  <c r="Q215" i="18" s="1"/>
  <c r="N214" i="18"/>
  <c r="P214" i="18" s="1"/>
  <c r="N213" i="18"/>
  <c r="N212" i="18"/>
  <c r="P212" i="18"/>
  <c r="N211" i="18"/>
  <c r="N210" i="18"/>
  <c r="Q210" i="18"/>
  <c r="N209" i="18"/>
  <c r="P209" i="18" s="1"/>
  <c r="N208" i="18"/>
  <c r="N207" i="18"/>
  <c r="Q207" i="18" s="1"/>
  <c r="N206" i="18"/>
  <c r="Q206" i="18" s="1"/>
  <c r="N205" i="18"/>
  <c r="Q205" i="18" s="1"/>
  <c r="N204" i="18"/>
  <c r="N203" i="18"/>
  <c r="Q203" i="18" s="1"/>
  <c r="N202" i="18"/>
  <c r="P202" i="18" s="1"/>
  <c r="N201" i="18"/>
  <c r="N200" i="18"/>
  <c r="Q200" i="18" s="1"/>
  <c r="N199" i="18"/>
  <c r="P199" i="18" s="1"/>
  <c r="N198" i="18"/>
  <c r="N197" i="18"/>
  <c r="P197" i="18" s="1"/>
  <c r="N196" i="18"/>
  <c r="Q196" i="18" s="1"/>
  <c r="N194" i="18"/>
  <c r="P194" i="18" s="1"/>
  <c r="N193" i="18"/>
  <c r="N192" i="18"/>
  <c r="Q192" i="18"/>
  <c r="N191" i="18"/>
  <c r="N190" i="18"/>
  <c r="N189" i="18"/>
  <c r="N188" i="18"/>
  <c r="N187" i="18"/>
  <c r="N186" i="18"/>
  <c r="P186" i="18" s="1"/>
  <c r="N185" i="18"/>
  <c r="P185" i="18" s="1"/>
  <c r="N184" i="18"/>
  <c r="N183" i="18"/>
  <c r="P183" i="18"/>
  <c r="N182" i="18"/>
  <c r="Q182" i="18"/>
  <c r="N181" i="18"/>
  <c r="N180" i="18"/>
  <c r="N179" i="18"/>
  <c r="N177" i="18"/>
  <c r="N176" i="18"/>
  <c r="N175" i="18"/>
  <c r="N174" i="18"/>
  <c r="N173" i="18"/>
  <c r="N172" i="18"/>
  <c r="N171" i="18"/>
  <c r="Q171" i="18" s="1"/>
  <c r="N170" i="18"/>
  <c r="N169" i="18"/>
  <c r="Q169" i="18"/>
  <c r="N168" i="18"/>
  <c r="N167" i="18"/>
  <c r="N166" i="18"/>
  <c r="P166" i="18"/>
  <c r="N165" i="18"/>
  <c r="N164" i="18"/>
  <c r="P164" i="18" s="1"/>
  <c r="N163" i="18"/>
  <c r="N162" i="18"/>
  <c r="Q162" i="18" s="1"/>
  <c r="N161" i="18"/>
  <c r="Q161" i="18" s="1"/>
  <c r="N160" i="18"/>
  <c r="N159" i="18"/>
  <c r="Q159" i="18" s="1"/>
  <c r="N158" i="18"/>
  <c r="Q158" i="18" s="1"/>
  <c r="N156" i="18"/>
  <c r="P156" i="18" s="1"/>
  <c r="N155" i="18"/>
  <c r="Q155" i="18"/>
  <c r="N154" i="18"/>
  <c r="N153" i="18"/>
  <c r="P153" i="18"/>
  <c r="N152" i="18"/>
  <c r="N151" i="18"/>
  <c r="N150" i="18"/>
  <c r="N149" i="18"/>
  <c r="N148" i="18"/>
  <c r="Q148" i="18" s="1"/>
  <c r="N147" i="18"/>
  <c r="N146" i="18"/>
  <c r="P146" i="18"/>
  <c r="N145" i="18"/>
  <c r="P145" i="18" s="1"/>
  <c r="N144" i="18"/>
  <c r="N143" i="18"/>
  <c r="N142" i="18"/>
  <c r="Q142" i="18"/>
  <c r="N141" i="18"/>
  <c r="Q141" i="18" s="1"/>
  <c r="N140" i="18"/>
  <c r="P140" i="18"/>
  <c r="N139" i="18"/>
  <c r="N138" i="18"/>
  <c r="N137" i="18"/>
  <c r="P137" i="18"/>
  <c r="N136" i="18"/>
  <c r="N135" i="18"/>
  <c r="P135" i="18" s="1"/>
  <c r="N134" i="18"/>
  <c r="Q134" i="18" s="1"/>
  <c r="N133" i="18"/>
  <c r="N132" i="18"/>
  <c r="Q132" i="18" s="1"/>
  <c r="N131" i="18"/>
  <c r="N130" i="18"/>
  <c r="Q130" i="18"/>
  <c r="N129" i="18"/>
  <c r="Q129" i="18" s="1"/>
  <c r="N128" i="18"/>
  <c r="N127" i="18"/>
  <c r="P127" i="18"/>
  <c r="N126" i="18"/>
  <c r="Q126" i="18" s="1"/>
  <c r="N125" i="18"/>
  <c r="N124" i="18"/>
  <c r="N123" i="18"/>
  <c r="N122" i="18"/>
  <c r="Q122" i="18" s="1"/>
  <c r="N121" i="18"/>
  <c r="N120" i="18"/>
  <c r="Q120" i="18"/>
  <c r="N119" i="18"/>
  <c r="P119" i="18" s="1"/>
  <c r="N118" i="18"/>
  <c r="N115" i="18"/>
  <c r="N114" i="18"/>
  <c r="N113" i="18"/>
  <c r="N112" i="18"/>
  <c r="P112" i="18" s="1"/>
  <c r="N111" i="18"/>
  <c r="N110" i="18"/>
  <c r="N109" i="18"/>
  <c r="Q109" i="18" s="1"/>
  <c r="N108" i="18"/>
  <c r="Q108" i="18" s="1"/>
  <c r="N107" i="18"/>
  <c r="N106" i="18"/>
  <c r="Q106" i="18" s="1"/>
  <c r="N105" i="18"/>
  <c r="P105" i="18" s="1"/>
  <c r="N104" i="18"/>
  <c r="N103" i="18"/>
  <c r="N102" i="18"/>
  <c r="Q102" i="18" s="1"/>
  <c r="N101" i="18"/>
  <c r="Q101" i="18" s="1"/>
  <c r="N100" i="18"/>
  <c r="P100" i="18" s="1"/>
  <c r="N99" i="18"/>
  <c r="N98" i="18"/>
  <c r="N97" i="18"/>
  <c r="N96" i="18"/>
  <c r="N95" i="18"/>
  <c r="N94" i="18"/>
  <c r="P94" i="18" s="1"/>
  <c r="N93" i="18"/>
  <c r="Q93" i="18" s="1"/>
  <c r="N92" i="18"/>
  <c r="N91" i="18"/>
  <c r="Q91" i="18" s="1"/>
  <c r="N90" i="18"/>
  <c r="Q90" i="18" s="1"/>
  <c r="N89" i="18"/>
  <c r="P89" i="18" s="1"/>
  <c r="N88" i="18"/>
  <c r="N87" i="18"/>
  <c r="N86" i="18"/>
  <c r="P86" i="18" s="1"/>
  <c r="N85" i="18"/>
  <c r="N84" i="18"/>
  <c r="P84" i="18" s="1"/>
  <c r="N82" i="18"/>
  <c r="P82" i="18" s="1"/>
  <c r="N81" i="18"/>
  <c r="N80" i="18"/>
  <c r="N79" i="18"/>
  <c r="N78" i="18"/>
  <c r="Q78" i="18" s="1"/>
  <c r="N77" i="18"/>
  <c r="N76" i="18"/>
  <c r="P76" i="18" s="1"/>
  <c r="N75" i="18"/>
  <c r="N74" i="18"/>
  <c r="P74" i="18" s="1"/>
  <c r="N73" i="18"/>
  <c r="P73" i="18" s="1"/>
  <c r="N72" i="18"/>
  <c r="N71" i="18"/>
  <c r="Q71" i="18" s="1"/>
  <c r="N70" i="18"/>
  <c r="N69" i="18"/>
  <c r="P69" i="18" s="1"/>
  <c r="N65" i="18"/>
  <c r="N63" i="18"/>
  <c r="N62" i="18"/>
  <c r="N61" i="18"/>
  <c r="N59" i="18"/>
  <c r="N57" i="18"/>
  <c r="P57" i="18" s="1"/>
  <c r="N52" i="18"/>
  <c r="N50" i="18"/>
  <c r="N47" i="18"/>
  <c r="Q47" i="18" s="1"/>
  <c r="N46" i="18"/>
  <c r="Q46" i="18" s="1"/>
  <c r="N45" i="18"/>
  <c r="Q45" i="18" s="1"/>
  <c r="N42" i="18"/>
  <c r="N35" i="18"/>
  <c r="P35" i="18" s="1"/>
  <c r="N34" i="18"/>
  <c r="N33" i="18"/>
  <c r="N32" i="18"/>
  <c r="N31" i="18"/>
  <c r="P31" i="18" s="1"/>
  <c r="N30" i="18"/>
  <c r="Q30" i="18"/>
  <c r="N29" i="18"/>
  <c r="N28" i="18"/>
  <c r="N27" i="18"/>
  <c r="N23" i="18"/>
  <c r="N22" i="18"/>
  <c r="N21" i="18"/>
  <c r="N20" i="18"/>
  <c r="N19" i="18"/>
  <c r="N16" i="18"/>
  <c r="Q16" i="18" s="1"/>
  <c r="N15" i="18"/>
  <c r="N14" i="18"/>
  <c r="N13" i="18"/>
  <c r="N12" i="18"/>
  <c r="N11" i="18"/>
  <c r="N10" i="18"/>
  <c r="N9" i="18"/>
  <c r="Q9" i="18"/>
  <c r="J297" i="18"/>
  <c r="J295" i="18"/>
  <c r="J294" i="18"/>
  <c r="J293" i="18"/>
  <c r="J290" i="18"/>
  <c r="J289" i="18"/>
  <c r="J288" i="18"/>
  <c r="M288" i="18" s="1"/>
  <c r="J287" i="18"/>
  <c r="J280" i="18"/>
  <c r="J279" i="18"/>
  <c r="L279" i="18" s="1"/>
  <c r="J278" i="18"/>
  <c r="J277" i="18"/>
  <c r="J276" i="18"/>
  <c r="J275" i="18"/>
  <c r="M275" i="18"/>
  <c r="J274" i="18"/>
  <c r="L274" i="18" s="1"/>
  <c r="J273" i="18"/>
  <c r="M273" i="18" s="1"/>
  <c r="J272" i="18"/>
  <c r="L272" i="18" s="1"/>
  <c r="J271" i="18"/>
  <c r="J269" i="18"/>
  <c r="L269" i="18" s="1"/>
  <c r="J268" i="18"/>
  <c r="L268" i="18" s="1"/>
  <c r="J267" i="18"/>
  <c r="J266" i="18"/>
  <c r="L266" i="18" s="1"/>
  <c r="J265" i="18"/>
  <c r="M265" i="18" s="1"/>
  <c r="J263" i="18"/>
  <c r="M263" i="18"/>
  <c r="J262" i="18"/>
  <c r="J261" i="18"/>
  <c r="J260" i="18"/>
  <c r="M260" i="18"/>
  <c r="J259" i="18"/>
  <c r="M259" i="18" s="1"/>
  <c r="J257" i="18"/>
  <c r="M257" i="18" s="1"/>
  <c r="J256" i="18"/>
  <c r="J255" i="18"/>
  <c r="M255" i="18" s="1"/>
  <c r="J254" i="18"/>
  <c r="L254" i="18" s="1"/>
  <c r="J253" i="18"/>
  <c r="L253" i="18" s="1"/>
  <c r="J251" i="18"/>
  <c r="J250" i="18"/>
  <c r="M250" i="18" s="1"/>
  <c r="J249" i="18"/>
  <c r="L249" i="18" s="1"/>
  <c r="J248" i="18"/>
  <c r="J247" i="18"/>
  <c r="L247" i="18" s="1"/>
  <c r="J246" i="18"/>
  <c r="M246" i="18" s="1"/>
  <c r="J245" i="18"/>
  <c r="L245" i="18" s="1"/>
  <c r="J244" i="18"/>
  <c r="M244" i="18" s="1"/>
  <c r="J242" i="18"/>
  <c r="J241" i="18"/>
  <c r="J240" i="18"/>
  <c r="M240" i="18" s="1"/>
  <c r="J239" i="18"/>
  <c r="L239" i="18" s="1"/>
  <c r="J238" i="18"/>
  <c r="L238" i="18" s="1"/>
  <c r="J237" i="18"/>
  <c r="J236" i="18"/>
  <c r="M236" i="18" s="1"/>
  <c r="J235" i="18"/>
  <c r="J234" i="18"/>
  <c r="J233" i="18"/>
  <c r="M233" i="18" s="1"/>
  <c r="J231" i="18"/>
  <c r="J230" i="18"/>
  <c r="M230" i="18"/>
  <c r="J229" i="18"/>
  <c r="J228" i="18"/>
  <c r="M228" i="18" s="1"/>
  <c r="J227" i="18"/>
  <c r="M227" i="18"/>
  <c r="J226" i="18"/>
  <c r="M226" i="18" s="1"/>
  <c r="J225" i="18"/>
  <c r="J224" i="18"/>
  <c r="J223" i="18"/>
  <c r="BB223" i="18" s="1"/>
  <c r="J222" i="18"/>
  <c r="L222" i="18" s="1"/>
  <c r="J220" i="18"/>
  <c r="J219" i="18"/>
  <c r="J218" i="18"/>
  <c r="M218" i="18" s="1"/>
  <c r="J217" i="18"/>
  <c r="J215" i="18"/>
  <c r="J214" i="18"/>
  <c r="J213" i="18"/>
  <c r="J212" i="18"/>
  <c r="M212" i="18" s="1"/>
  <c r="J211" i="18"/>
  <c r="J210" i="18"/>
  <c r="L210" i="18" s="1"/>
  <c r="J209" i="18"/>
  <c r="J208" i="18"/>
  <c r="L208" i="18" s="1"/>
  <c r="J207" i="18"/>
  <c r="L207" i="18" s="1"/>
  <c r="J206" i="18"/>
  <c r="L206" i="18" s="1"/>
  <c r="M206" i="18"/>
  <c r="J205" i="18"/>
  <c r="J204" i="18"/>
  <c r="L204" i="18"/>
  <c r="J203" i="18"/>
  <c r="M203" i="18" s="1"/>
  <c r="J202" i="18"/>
  <c r="J201" i="18"/>
  <c r="J200" i="18"/>
  <c r="M200" i="18" s="1"/>
  <c r="L200" i="18"/>
  <c r="J199" i="18"/>
  <c r="M199" i="18" s="1"/>
  <c r="J198" i="18"/>
  <c r="J197" i="18"/>
  <c r="M197" i="18" s="1"/>
  <c r="J196" i="18"/>
  <c r="L196" i="18" s="1"/>
  <c r="J194" i="18"/>
  <c r="J193" i="18"/>
  <c r="J192" i="18"/>
  <c r="J191" i="18"/>
  <c r="L191" i="18" s="1"/>
  <c r="J190" i="18"/>
  <c r="J189" i="18"/>
  <c r="J188" i="18"/>
  <c r="J187" i="18"/>
  <c r="J186" i="18"/>
  <c r="M186" i="18"/>
  <c r="J185" i="18"/>
  <c r="M185" i="18" s="1"/>
  <c r="J184" i="18"/>
  <c r="J183" i="18"/>
  <c r="J182" i="18"/>
  <c r="M182" i="18" s="1"/>
  <c r="J181" i="18"/>
  <c r="J180" i="18"/>
  <c r="M180" i="18" s="1"/>
  <c r="J179" i="18"/>
  <c r="M179" i="18"/>
  <c r="J177" i="18"/>
  <c r="J176" i="18"/>
  <c r="J175" i="18"/>
  <c r="L175" i="18"/>
  <c r="J174" i="18"/>
  <c r="J173" i="18"/>
  <c r="J172" i="18"/>
  <c r="J171" i="18"/>
  <c r="J170" i="18"/>
  <c r="L170" i="18"/>
  <c r="J169" i="18"/>
  <c r="J168" i="18"/>
  <c r="J167" i="18"/>
  <c r="J166" i="18"/>
  <c r="J165" i="18"/>
  <c r="J164" i="18"/>
  <c r="J163" i="18"/>
  <c r="L163" i="18"/>
  <c r="J162" i="18"/>
  <c r="L162" i="18" s="1"/>
  <c r="J161" i="18"/>
  <c r="J160" i="18"/>
  <c r="J159" i="18"/>
  <c r="L159" i="18" s="1"/>
  <c r="J158" i="18"/>
  <c r="M158" i="18"/>
  <c r="J156" i="18"/>
  <c r="J155" i="18"/>
  <c r="J154" i="18"/>
  <c r="J153" i="18"/>
  <c r="M153" i="18" s="1"/>
  <c r="J152" i="18"/>
  <c r="J151" i="18"/>
  <c r="J150" i="18"/>
  <c r="J149" i="18"/>
  <c r="J148" i="18"/>
  <c r="J147" i="18"/>
  <c r="L147" i="18"/>
  <c r="J146" i="18"/>
  <c r="L146" i="18" s="1"/>
  <c r="J145" i="18"/>
  <c r="J144" i="18"/>
  <c r="L144" i="18"/>
  <c r="J143" i="18"/>
  <c r="J142" i="18"/>
  <c r="L142" i="18" s="1"/>
  <c r="J141" i="18"/>
  <c r="J140" i="18"/>
  <c r="J139" i="18"/>
  <c r="J138" i="18"/>
  <c r="M138" i="18" s="1"/>
  <c r="J137" i="18"/>
  <c r="J136" i="18"/>
  <c r="M136" i="18"/>
  <c r="J135" i="18"/>
  <c r="L135" i="18" s="1"/>
  <c r="J134" i="18"/>
  <c r="J133" i="18"/>
  <c r="L133" i="18" s="1"/>
  <c r="J132" i="18"/>
  <c r="J131" i="18"/>
  <c r="M131" i="18" s="1"/>
  <c r="J130" i="18"/>
  <c r="M130" i="18" s="1"/>
  <c r="J129" i="18"/>
  <c r="L129" i="18" s="1"/>
  <c r="J128" i="18"/>
  <c r="J127" i="18"/>
  <c r="L127" i="18" s="1"/>
  <c r="J126" i="18"/>
  <c r="J125" i="18"/>
  <c r="M125" i="18"/>
  <c r="J123" i="18"/>
  <c r="J122" i="18"/>
  <c r="L122" i="18" s="1"/>
  <c r="J121" i="18"/>
  <c r="L121" i="18" s="1"/>
  <c r="J120" i="18"/>
  <c r="J119" i="18"/>
  <c r="J118" i="18"/>
  <c r="J115" i="18"/>
  <c r="M115" i="18" s="1"/>
  <c r="J114" i="18"/>
  <c r="L114" i="18" s="1"/>
  <c r="J113" i="18"/>
  <c r="J112" i="18"/>
  <c r="J111" i="18"/>
  <c r="M111" i="18" s="1"/>
  <c r="J110" i="18"/>
  <c r="L110" i="18" s="1"/>
  <c r="J109" i="18"/>
  <c r="M109" i="18" s="1"/>
  <c r="J108" i="18"/>
  <c r="M108" i="18" s="1"/>
  <c r="J107" i="18"/>
  <c r="M107" i="18" s="1"/>
  <c r="J106" i="18"/>
  <c r="M106" i="18" s="1"/>
  <c r="J105" i="18"/>
  <c r="M105" i="18" s="1"/>
  <c r="J104" i="18"/>
  <c r="M104" i="18" s="1"/>
  <c r="J103" i="18"/>
  <c r="M103" i="18" s="1"/>
  <c r="J102" i="18"/>
  <c r="J101" i="18"/>
  <c r="J100" i="18"/>
  <c r="M100" i="18" s="1"/>
  <c r="J99" i="18"/>
  <c r="J98" i="18"/>
  <c r="L98" i="18" s="1"/>
  <c r="J97" i="18"/>
  <c r="M97" i="18" s="1"/>
  <c r="J96" i="18"/>
  <c r="J95" i="18"/>
  <c r="J94" i="18"/>
  <c r="L94" i="18" s="1"/>
  <c r="J93" i="18"/>
  <c r="L93" i="18" s="1"/>
  <c r="J92" i="18"/>
  <c r="M92" i="18" s="1"/>
  <c r="J91" i="18"/>
  <c r="J90" i="18"/>
  <c r="M90" i="18"/>
  <c r="J89" i="18"/>
  <c r="J88" i="18"/>
  <c r="L88" i="18" s="1"/>
  <c r="J87" i="18"/>
  <c r="J86" i="18"/>
  <c r="L86" i="18" s="1"/>
  <c r="J85" i="18"/>
  <c r="L85" i="18" s="1"/>
  <c r="J84" i="18"/>
  <c r="M84" i="18" s="1"/>
  <c r="J82" i="18"/>
  <c r="J81" i="18"/>
  <c r="L81" i="18" s="1"/>
  <c r="J80" i="18"/>
  <c r="J79" i="18"/>
  <c r="J78" i="18"/>
  <c r="J77" i="18"/>
  <c r="M77" i="18" s="1"/>
  <c r="J76" i="18"/>
  <c r="J75" i="18"/>
  <c r="M75" i="18" s="1"/>
  <c r="J74" i="18"/>
  <c r="J73" i="18"/>
  <c r="M73" i="18" s="1"/>
  <c r="J72" i="18"/>
  <c r="M72" i="18" s="1"/>
  <c r="J71" i="18"/>
  <c r="J70" i="18"/>
  <c r="L70" i="18" s="1"/>
  <c r="J69" i="18"/>
  <c r="M69" i="18" s="1"/>
  <c r="J65" i="18"/>
  <c r="J63" i="18"/>
  <c r="L63" i="18"/>
  <c r="J62" i="18"/>
  <c r="J61" i="18"/>
  <c r="M61" i="18" s="1"/>
  <c r="J59" i="18"/>
  <c r="J57" i="18"/>
  <c r="J52" i="18"/>
  <c r="J50" i="18"/>
  <c r="M50" i="18" s="1"/>
  <c r="J46" i="18"/>
  <c r="M46" i="18" s="1"/>
  <c r="J45" i="18"/>
  <c r="J42" i="18"/>
  <c r="J35" i="18"/>
  <c r="L35" i="18"/>
  <c r="J34" i="18"/>
  <c r="J33" i="18"/>
  <c r="J32" i="18"/>
  <c r="J31" i="18"/>
  <c r="M31" i="18" s="1"/>
  <c r="J30" i="18"/>
  <c r="J29" i="18"/>
  <c r="J28" i="18"/>
  <c r="J27" i="18"/>
  <c r="L27" i="18" s="1"/>
  <c r="J23" i="18"/>
  <c r="L23" i="18"/>
  <c r="J22" i="18"/>
  <c r="J21" i="18"/>
  <c r="J20" i="18"/>
  <c r="J19" i="18"/>
  <c r="J16" i="18"/>
  <c r="M16" i="18" s="1"/>
  <c r="J15" i="18"/>
  <c r="J14" i="18"/>
  <c r="J13" i="18"/>
  <c r="J12" i="18"/>
  <c r="M12" i="18" s="1"/>
  <c r="J11" i="18"/>
  <c r="J10" i="18"/>
  <c r="J9" i="18"/>
  <c r="F297" i="18"/>
  <c r="F296" i="18"/>
  <c r="F294" i="18"/>
  <c r="F295" i="18"/>
  <c r="D294" i="18"/>
  <c r="D295" i="18"/>
  <c r="D293" i="18"/>
  <c r="F293" i="18"/>
  <c r="F291" i="18"/>
  <c r="F290" i="18"/>
  <c r="F288" i="18"/>
  <c r="F289" i="18"/>
  <c r="H289" i="18"/>
  <c r="F287" i="18"/>
  <c r="F272" i="18"/>
  <c r="I272" i="18" s="1"/>
  <c r="F273" i="18"/>
  <c r="F274" i="18"/>
  <c r="F275" i="18"/>
  <c r="H275" i="18" s="1"/>
  <c r="F276" i="18"/>
  <c r="I276" i="18" s="1"/>
  <c r="F277" i="18"/>
  <c r="F278" i="18"/>
  <c r="F279" i="18"/>
  <c r="F280" i="18"/>
  <c r="F271" i="18"/>
  <c r="D272" i="18"/>
  <c r="D273" i="18"/>
  <c r="D274" i="18"/>
  <c r="D275" i="18"/>
  <c r="D276" i="18"/>
  <c r="D277" i="18"/>
  <c r="D278" i="18"/>
  <c r="D279" i="18"/>
  <c r="D280" i="18"/>
  <c r="D271" i="18"/>
  <c r="F266" i="18"/>
  <c r="H266" i="18"/>
  <c r="F267" i="18"/>
  <c r="F268" i="18"/>
  <c r="H268" i="18" s="1"/>
  <c r="F269" i="18"/>
  <c r="I269" i="18"/>
  <c r="F265" i="18"/>
  <c r="I265" i="18" s="1"/>
  <c r="D266" i="18"/>
  <c r="D267" i="18"/>
  <c r="D268" i="18"/>
  <c r="D269" i="18"/>
  <c r="D265" i="18"/>
  <c r="F260" i="18"/>
  <c r="I260" i="18" s="1"/>
  <c r="F261" i="18"/>
  <c r="I261" i="18" s="1"/>
  <c r="F262" i="18"/>
  <c r="F263" i="18"/>
  <c r="I263" i="18" s="1"/>
  <c r="F259" i="18"/>
  <c r="D260" i="18"/>
  <c r="D261" i="18"/>
  <c r="D262" i="18"/>
  <c r="D263" i="18"/>
  <c r="D259" i="18"/>
  <c r="F254" i="18"/>
  <c r="I254" i="18" s="1"/>
  <c r="F255" i="18"/>
  <c r="H255" i="18" s="1"/>
  <c r="F256" i="18"/>
  <c r="F257" i="18"/>
  <c r="F253" i="18"/>
  <c r="I253" i="18" s="1"/>
  <c r="D254" i="18"/>
  <c r="D255" i="18"/>
  <c r="D256" i="18"/>
  <c r="D257" i="18"/>
  <c r="D253" i="18"/>
  <c r="F250" i="18"/>
  <c r="H250" i="18" s="1"/>
  <c r="F251" i="18"/>
  <c r="H251" i="18" s="1"/>
  <c r="F249" i="18"/>
  <c r="I249" i="18" s="1"/>
  <c r="F245" i="18"/>
  <c r="H245" i="18"/>
  <c r="F246" i="18"/>
  <c r="I246" i="18" s="1"/>
  <c r="F247" i="18"/>
  <c r="F248" i="18"/>
  <c r="F244" i="18"/>
  <c r="H244" i="18" s="1"/>
  <c r="D245" i="18"/>
  <c r="D246" i="18"/>
  <c r="D247" i="18"/>
  <c r="D248" i="18"/>
  <c r="D244" i="18"/>
  <c r="F234" i="18"/>
  <c r="I234" i="18" s="1"/>
  <c r="F235" i="18"/>
  <c r="I235" i="18" s="1"/>
  <c r="F237" i="18"/>
  <c r="F238" i="18"/>
  <c r="I238" i="18" s="1"/>
  <c r="F239" i="18"/>
  <c r="F240" i="18"/>
  <c r="H240" i="18" s="1"/>
  <c r="F241" i="18"/>
  <c r="I241" i="18" s="1"/>
  <c r="F242" i="18"/>
  <c r="F233" i="18"/>
  <c r="I233" i="18"/>
  <c r="D234" i="18"/>
  <c r="D235" i="18"/>
  <c r="D236" i="18"/>
  <c r="D237" i="18"/>
  <c r="D238" i="18"/>
  <c r="D239" i="18"/>
  <c r="D240" i="18"/>
  <c r="D241" i="18"/>
  <c r="D242" i="18"/>
  <c r="D233" i="18"/>
  <c r="D223" i="18"/>
  <c r="D224" i="18"/>
  <c r="D225" i="18"/>
  <c r="D226" i="18"/>
  <c r="D227" i="18"/>
  <c r="D228" i="18"/>
  <c r="D229" i="18"/>
  <c r="D230" i="18"/>
  <c r="D231" i="18"/>
  <c r="D222" i="18"/>
  <c r="F218" i="18"/>
  <c r="F219" i="18"/>
  <c r="F220" i="18"/>
  <c r="F217" i="18"/>
  <c r="D218" i="18"/>
  <c r="D219" i="18"/>
  <c r="D217" i="18"/>
  <c r="F197" i="18"/>
  <c r="H197" i="18" s="1"/>
  <c r="F198" i="18"/>
  <c r="F199" i="18"/>
  <c r="I199" i="18" s="1"/>
  <c r="F200" i="18"/>
  <c r="H200" i="18" s="1"/>
  <c r="F201" i="18"/>
  <c r="H201" i="18" s="1"/>
  <c r="F202" i="18"/>
  <c r="F203" i="18"/>
  <c r="H203" i="18" s="1"/>
  <c r="F204" i="18"/>
  <c r="H204" i="18" s="1"/>
  <c r="F205" i="18"/>
  <c r="F206" i="18"/>
  <c r="F207" i="18"/>
  <c r="F208" i="18"/>
  <c r="H208" i="18" s="1"/>
  <c r="F209" i="18"/>
  <c r="H209" i="18"/>
  <c r="F210" i="18"/>
  <c r="H210" i="18"/>
  <c r="F211" i="18"/>
  <c r="I211" i="18"/>
  <c r="F212" i="18"/>
  <c r="H212" i="18"/>
  <c r="F213" i="18"/>
  <c r="H213" i="18"/>
  <c r="F214" i="18"/>
  <c r="F215" i="18"/>
  <c r="F196" i="18"/>
  <c r="I196" i="18"/>
  <c r="D198" i="18"/>
  <c r="D199" i="18"/>
  <c r="D200" i="18"/>
  <c r="D201" i="18"/>
  <c r="D202" i="18"/>
  <c r="D203" i="18"/>
  <c r="D204" i="18"/>
  <c r="D205" i="18"/>
  <c r="D206" i="18"/>
  <c r="D207" i="18"/>
  <c r="D208" i="18"/>
  <c r="D209" i="18"/>
  <c r="D210" i="18"/>
  <c r="D211" i="18"/>
  <c r="D212" i="18"/>
  <c r="D213" i="18"/>
  <c r="D214" i="18"/>
  <c r="D215" i="18"/>
  <c r="D197" i="18"/>
  <c r="D196" i="18"/>
  <c r="F194" i="18"/>
  <c r="F180" i="18"/>
  <c r="F181" i="18"/>
  <c r="I181" i="18"/>
  <c r="F182" i="18"/>
  <c r="H182" i="18" s="1"/>
  <c r="F183" i="18"/>
  <c r="F184" i="18"/>
  <c r="F185" i="18"/>
  <c r="I185" i="18" s="1"/>
  <c r="F186" i="18"/>
  <c r="I186" i="18"/>
  <c r="F187" i="18"/>
  <c r="H187" i="18" s="1"/>
  <c r="F188" i="18"/>
  <c r="F189" i="18"/>
  <c r="F190" i="18"/>
  <c r="F191" i="18"/>
  <c r="F192" i="18"/>
  <c r="F193" i="18"/>
  <c r="I193" i="18" s="1"/>
  <c r="F179" i="18"/>
  <c r="I179" i="18" s="1"/>
  <c r="D180" i="18"/>
  <c r="D181" i="18"/>
  <c r="D182" i="18"/>
  <c r="D183" i="18"/>
  <c r="D184" i="18"/>
  <c r="D185" i="18"/>
  <c r="D186" i="18"/>
  <c r="D187" i="18"/>
  <c r="D188" i="18"/>
  <c r="D189" i="18"/>
  <c r="D190" i="18"/>
  <c r="D191" i="18"/>
  <c r="D192" i="18"/>
  <c r="D193" i="18"/>
  <c r="D179" i="18"/>
  <c r="F159" i="18"/>
  <c r="I159" i="18" s="1"/>
  <c r="F160" i="18"/>
  <c r="I160" i="18"/>
  <c r="F161" i="18"/>
  <c r="H161" i="18" s="1"/>
  <c r="F162" i="18"/>
  <c r="F163" i="18"/>
  <c r="H163" i="18" s="1"/>
  <c r="F164" i="18"/>
  <c r="H164" i="18" s="1"/>
  <c r="F165" i="18"/>
  <c r="F166" i="18"/>
  <c r="I166" i="18"/>
  <c r="F167" i="18"/>
  <c r="H167" i="18"/>
  <c r="F168" i="18"/>
  <c r="F169" i="18"/>
  <c r="F170" i="18"/>
  <c r="F171" i="18"/>
  <c r="H171" i="18" s="1"/>
  <c r="F172" i="18"/>
  <c r="I172" i="18" s="1"/>
  <c r="F173" i="18"/>
  <c r="F174" i="18"/>
  <c r="F175" i="18"/>
  <c r="F176" i="18"/>
  <c r="I176" i="18" s="1"/>
  <c r="F177" i="18"/>
  <c r="F158" i="18"/>
  <c r="F119" i="18"/>
  <c r="F120" i="18"/>
  <c r="F121" i="18"/>
  <c r="F122" i="18"/>
  <c r="F123" i="18"/>
  <c r="F124" i="18"/>
  <c r="F126" i="18"/>
  <c r="F127" i="18"/>
  <c r="F128" i="18"/>
  <c r="F129" i="18"/>
  <c r="F130" i="18"/>
  <c r="F131" i="18"/>
  <c r="F132" i="18"/>
  <c r="F133" i="18"/>
  <c r="BB133" i="18" s="1"/>
  <c r="F134" i="18"/>
  <c r="F135" i="18"/>
  <c r="F136" i="18"/>
  <c r="F137" i="18"/>
  <c r="F138" i="18"/>
  <c r="F139" i="18"/>
  <c r="F140" i="18"/>
  <c r="BB140" i="18"/>
  <c r="F141" i="18"/>
  <c r="F142" i="18"/>
  <c r="F143" i="18"/>
  <c r="F144" i="18"/>
  <c r="F145" i="18"/>
  <c r="F146" i="18"/>
  <c r="BB146" i="18" s="1"/>
  <c r="F147" i="18"/>
  <c r="F148" i="18"/>
  <c r="BB148" i="18"/>
  <c r="F149" i="18"/>
  <c r="F150" i="18"/>
  <c r="F151" i="18"/>
  <c r="F152" i="18"/>
  <c r="F153" i="18"/>
  <c r="F154" i="18"/>
  <c r="F155" i="18"/>
  <c r="F156" i="18"/>
  <c r="F69" i="18"/>
  <c r="BB69" i="18" s="1"/>
  <c r="F70" i="18"/>
  <c r="I70" i="18" s="1"/>
  <c r="F71" i="18"/>
  <c r="F72" i="18"/>
  <c r="F73" i="18"/>
  <c r="I73" i="18" s="1"/>
  <c r="F74" i="18"/>
  <c r="I74" i="18" s="1"/>
  <c r="F75" i="18"/>
  <c r="H75" i="18" s="1"/>
  <c r="F76" i="18"/>
  <c r="I76" i="18"/>
  <c r="F77" i="18"/>
  <c r="I77" i="18" s="1"/>
  <c r="F78" i="18"/>
  <c r="F79" i="18"/>
  <c r="H79" i="18" s="1"/>
  <c r="F80" i="18"/>
  <c r="I80" i="18" s="1"/>
  <c r="F81" i="18"/>
  <c r="H81" i="18" s="1"/>
  <c r="F82" i="18"/>
  <c r="H82" i="18" s="1"/>
  <c r="F84" i="18"/>
  <c r="H84" i="18" s="1"/>
  <c r="F85" i="18"/>
  <c r="F86" i="18"/>
  <c r="F87" i="18"/>
  <c r="H87" i="18" s="1"/>
  <c r="F88" i="18"/>
  <c r="I88" i="18" s="1"/>
  <c r="F89" i="18"/>
  <c r="F90" i="18"/>
  <c r="F91" i="18"/>
  <c r="H91" i="18" s="1"/>
  <c r="F92" i="18"/>
  <c r="I92" i="18" s="1"/>
  <c r="F93" i="18"/>
  <c r="F94" i="18"/>
  <c r="I94" i="18" s="1"/>
  <c r="F95" i="18"/>
  <c r="I95" i="18" s="1"/>
  <c r="F96" i="18"/>
  <c r="F97" i="18"/>
  <c r="F98" i="18"/>
  <c r="I98" i="18" s="1"/>
  <c r="F99" i="18"/>
  <c r="I99" i="18" s="1"/>
  <c r="F100" i="18"/>
  <c r="F101" i="18"/>
  <c r="I101" i="18" s="1"/>
  <c r="F102" i="18"/>
  <c r="I102" i="18" s="1"/>
  <c r="F103" i="18"/>
  <c r="H103" i="18" s="1"/>
  <c r="F104" i="18"/>
  <c r="I104" i="18" s="1"/>
  <c r="F105" i="18"/>
  <c r="I105" i="18" s="1"/>
  <c r="F106" i="18"/>
  <c r="I106" i="18" s="1"/>
  <c r="F107" i="18"/>
  <c r="I107" i="18" s="1"/>
  <c r="F108" i="18"/>
  <c r="F109" i="18"/>
  <c r="F110" i="18"/>
  <c r="I110" i="18" s="1"/>
  <c r="F111" i="18"/>
  <c r="F112" i="18"/>
  <c r="F113" i="18"/>
  <c r="H113" i="18" s="1"/>
  <c r="F114" i="18"/>
  <c r="F115" i="18"/>
  <c r="I115" i="18" s="1"/>
  <c r="F118" i="18"/>
  <c r="D67" i="18"/>
  <c r="F62" i="18"/>
  <c r="H62" i="18" s="1"/>
  <c r="F63" i="18"/>
  <c r="F65" i="18"/>
  <c r="F61" i="18"/>
  <c r="BB61" i="18" s="1"/>
  <c r="F57" i="18"/>
  <c r="I57" i="18" s="1"/>
  <c r="F59" i="18"/>
  <c r="F42" i="18"/>
  <c r="I42" i="18" s="1"/>
  <c r="F45" i="18"/>
  <c r="I45" i="18" s="1"/>
  <c r="F46" i="18"/>
  <c r="I46" i="18" s="1"/>
  <c r="F47" i="18"/>
  <c r="H47" i="18" s="1"/>
  <c r="F50" i="18"/>
  <c r="F52" i="18"/>
  <c r="F28" i="18"/>
  <c r="F29" i="18"/>
  <c r="F30" i="18"/>
  <c r="F31" i="18"/>
  <c r="H31" i="18" s="1"/>
  <c r="F32" i="18"/>
  <c r="F33" i="18"/>
  <c r="I33" i="18" s="1"/>
  <c r="F34" i="18"/>
  <c r="F35" i="18"/>
  <c r="I35" i="18" s="1"/>
  <c r="F27" i="18"/>
  <c r="F20" i="18"/>
  <c r="F21" i="18"/>
  <c r="F22" i="18"/>
  <c r="F23" i="18"/>
  <c r="F19" i="18"/>
  <c r="I19" i="18" s="1"/>
  <c r="F10" i="18"/>
  <c r="I10" i="18" s="1"/>
  <c r="F11" i="18"/>
  <c r="F12" i="18"/>
  <c r="I12" i="18" s="1"/>
  <c r="F13" i="18"/>
  <c r="I13" i="18" s="1"/>
  <c r="F14" i="18"/>
  <c r="F15" i="18"/>
  <c r="BC298" i="18"/>
  <c r="BC297" i="18"/>
  <c r="AW297" i="18"/>
  <c r="AK297" i="18"/>
  <c r="AC297" i="18"/>
  <c r="BC296" i="18"/>
  <c r="U296" i="18"/>
  <c r="BC295" i="18"/>
  <c r="AW295" i="18"/>
  <c r="AJ295" i="18"/>
  <c r="AB295" i="18"/>
  <c r="BC294" i="18"/>
  <c r="AZ294" i="18"/>
  <c r="P294" i="18"/>
  <c r="BC293" i="18"/>
  <c r="AV293" i="18"/>
  <c r="AN293" i="18"/>
  <c r="AG293" i="18"/>
  <c r="AY292" i="18"/>
  <c r="AU292" i="18"/>
  <c r="AQ292" i="18"/>
  <c r="AM292" i="18"/>
  <c r="AI292" i="18"/>
  <c r="AE292" i="18"/>
  <c r="AA292" i="18"/>
  <c r="W292" i="18"/>
  <c r="S292" i="18"/>
  <c r="O292" i="18"/>
  <c r="K292" i="18"/>
  <c r="G292" i="18"/>
  <c r="BC291" i="18"/>
  <c r="BA291" i="18"/>
  <c r="AZ291" i="18"/>
  <c r="AW291" i="18"/>
  <c r="AV291" i="18"/>
  <c r="AS291" i="18"/>
  <c r="AR291" i="18"/>
  <c r="AO291" i="18"/>
  <c r="AN291" i="18"/>
  <c r="AK291" i="18"/>
  <c r="AJ291" i="18"/>
  <c r="AG291" i="18"/>
  <c r="AF291" i="18"/>
  <c r="AC291" i="18"/>
  <c r="AB291" i="18"/>
  <c r="Y291" i="18"/>
  <c r="X291" i="18"/>
  <c r="U291" i="18"/>
  <c r="T291" i="18"/>
  <c r="Q291" i="18"/>
  <c r="P291" i="18"/>
  <c r="M291" i="18"/>
  <c r="L291" i="18"/>
  <c r="BC290" i="18"/>
  <c r="BA290" i="18"/>
  <c r="AG290" i="18"/>
  <c r="Q290" i="18"/>
  <c r="BC289" i="18"/>
  <c r="AW289" i="18"/>
  <c r="BC288" i="18"/>
  <c r="AV288" i="18"/>
  <c r="AO288" i="18"/>
  <c r="AN288" i="18"/>
  <c r="AF288" i="18"/>
  <c r="BC287" i="18"/>
  <c r="AY286" i="18"/>
  <c r="AU286" i="18"/>
  <c r="AQ286" i="18"/>
  <c r="AM286" i="18"/>
  <c r="AI286" i="18"/>
  <c r="AI299" i="18" s="1"/>
  <c r="AE286" i="18"/>
  <c r="AA286" i="18"/>
  <c r="W286" i="18"/>
  <c r="S286" i="18"/>
  <c r="O286" i="18"/>
  <c r="K286" i="18"/>
  <c r="G286" i="18"/>
  <c r="BC283" i="18"/>
  <c r="BB283" i="18"/>
  <c r="BA283" i="18"/>
  <c r="AZ283" i="18"/>
  <c r="AW283" i="18"/>
  <c r="AV283" i="18"/>
  <c r="AS283" i="18"/>
  <c r="AR283" i="18"/>
  <c r="AO283" i="18"/>
  <c r="AN283" i="18"/>
  <c r="AK283" i="18"/>
  <c r="AJ283" i="18"/>
  <c r="AG283" i="18"/>
  <c r="AF283" i="18"/>
  <c r="AC283" i="18"/>
  <c r="AB283" i="18"/>
  <c r="Y283" i="18"/>
  <c r="X283" i="18"/>
  <c r="U283" i="18"/>
  <c r="T283" i="18"/>
  <c r="Q283" i="18"/>
  <c r="P283" i="18"/>
  <c r="M283" i="18"/>
  <c r="L283" i="18"/>
  <c r="I283" i="18"/>
  <c r="H283" i="18"/>
  <c r="BC282" i="18"/>
  <c r="BB282" i="18"/>
  <c r="BA282" i="18"/>
  <c r="AZ282" i="18"/>
  <c r="AW282" i="18"/>
  <c r="AV282" i="18"/>
  <c r="AS282" i="18"/>
  <c r="AR282" i="18"/>
  <c r="AO282" i="18"/>
  <c r="AN282" i="18"/>
  <c r="AK282" i="18"/>
  <c r="AJ282" i="18"/>
  <c r="AG282" i="18"/>
  <c r="AF282" i="18"/>
  <c r="AC282" i="18"/>
  <c r="AB282" i="18"/>
  <c r="Y282" i="18"/>
  <c r="X282" i="18"/>
  <c r="U282" i="18"/>
  <c r="T282" i="18"/>
  <c r="Q282" i="18"/>
  <c r="P282" i="18"/>
  <c r="M282" i="18"/>
  <c r="L282" i="18"/>
  <c r="I282" i="18"/>
  <c r="H282" i="18"/>
  <c r="BC280" i="18"/>
  <c r="AZ280" i="18"/>
  <c r="AW280" i="18"/>
  <c r="AS280" i="18"/>
  <c r="Q280" i="18"/>
  <c r="BC279" i="18"/>
  <c r="AF279" i="18"/>
  <c r="X279" i="18"/>
  <c r="BC278" i="18"/>
  <c r="AZ278" i="18"/>
  <c r="AN278" i="18"/>
  <c r="AJ278" i="18"/>
  <c r="BC277" i="18"/>
  <c r="BC276" i="18"/>
  <c r="AV276" i="18"/>
  <c r="AJ276" i="18"/>
  <c r="U276" i="18"/>
  <c r="BC275" i="18"/>
  <c r="AO275" i="18"/>
  <c r="AN275" i="18"/>
  <c r="T275" i="18"/>
  <c r="BC274" i="18"/>
  <c r="AW274" i="18"/>
  <c r="BC273" i="18"/>
  <c r="BA273" i="18"/>
  <c r="AG273" i="18"/>
  <c r="AC273" i="18"/>
  <c r="AB273" i="18"/>
  <c r="L273" i="18"/>
  <c r="BC272" i="18"/>
  <c r="AV272" i="18"/>
  <c r="AK272" i="18"/>
  <c r="P272" i="18"/>
  <c r="BC271" i="18"/>
  <c r="BC269" i="18"/>
  <c r="BC268" i="18"/>
  <c r="AW268" i="18"/>
  <c r="AR268" i="18"/>
  <c r="BC267" i="18"/>
  <c r="AJ267" i="18"/>
  <c r="AF267" i="18"/>
  <c r="BC266" i="18"/>
  <c r="AV266" i="18"/>
  <c r="AC266" i="18"/>
  <c r="BC265" i="18"/>
  <c r="AW265" i="18"/>
  <c r="X265" i="18"/>
  <c r="AY264" i="18"/>
  <c r="AU264" i="18"/>
  <c r="AQ264" i="18"/>
  <c r="AM264" i="18"/>
  <c r="AI264" i="18"/>
  <c r="AE264" i="18"/>
  <c r="AA264" i="18"/>
  <c r="W264" i="18"/>
  <c r="S264" i="18"/>
  <c r="O264" i="18"/>
  <c r="K264" i="18"/>
  <c r="G264" i="18"/>
  <c r="BC263" i="18"/>
  <c r="AJ263" i="18"/>
  <c r="AB263" i="18"/>
  <c r="BC262" i="18"/>
  <c r="AV262" i="18"/>
  <c r="BC261" i="18"/>
  <c r="AK261" i="18"/>
  <c r="Y261" i="18"/>
  <c r="BC260" i="18"/>
  <c r="AJ260" i="18"/>
  <c r="AB260" i="18"/>
  <c r="X260" i="18"/>
  <c r="BC259" i="18"/>
  <c r="AZ259" i="18"/>
  <c r="AW259" i="18"/>
  <c r="T259" i="18"/>
  <c r="AY258" i="18"/>
  <c r="AU258" i="18"/>
  <c r="AQ258" i="18"/>
  <c r="AM258" i="18"/>
  <c r="AI258" i="18"/>
  <c r="AE258" i="18"/>
  <c r="AA258" i="18"/>
  <c r="W258" i="18"/>
  <c r="S258" i="18"/>
  <c r="O258" i="18"/>
  <c r="K258" i="18"/>
  <c r="G258" i="18"/>
  <c r="BC257" i="18"/>
  <c r="AS257" i="18"/>
  <c r="AO257" i="18"/>
  <c r="BC256" i="18"/>
  <c r="AS256" i="18"/>
  <c r="AJ256" i="18"/>
  <c r="BC255" i="18"/>
  <c r="BC254" i="18"/>
  <c r="BC253" i="18"/>
  <c r="AB253" i="18"/>
  <c r="AY252" i="18"/>
  <c r="AU252" i="18"/>
  <c r="AQ252" i="18"/>
  <c r="AM252" i="18"/>
  <c r="AI252" i="18"/>
  <c r="AE252" i="18"/>
  <c r="AA252" i="18"/>
  <c r="W252" i="18"/>
  <c r="S252" i="18"/>
  <c r="O252" i="18"/>
  <c r="K252" i="18"/>
  <c r="G252" i="18"/>
  <c r="BC251" i="18"/>
  <c r="AO251" i="18"/>
  <c r="AC251" i="18"/>
  <c r="BC250" i="18"/>
  <c r="AW250" i="18"/>
  <c r="AJ250" i="18"/>
  <c r="AB250" i="18"/>
  <c r="BC249" i="18"/>
  <c r="BC248" i="18"/>
  <c r="AS248" i="18"/>
  <c r="AR248" i="18"/>
  <c r="AJ248" i="18"/>
  <c r="X248" i="18"/>
  <c r="BC247" i="18"/>
  <c r="AN247" i="18"/>
  <c r="AF247" i="18"/>
  <c r="BC246" i="18"/>
  <c r="AW246" i="18"/>
  <c r="AO246" i="18"/>
  <c r="AB246" i="18"/>
  <c r="BC245" i="18"/>
  <c r="BA245" i="18"/>
  <c r="AW245" i="18"/>
  <c r="AJ245" i="18"/>
  <c r="BC244" i="18"/>
  <c r="AW244" i="18"/>
  <c r="AN244" i="18"/>
  <c r="T244" i="18"/>
  <c r="AY243" i="18"/>
  <c r="AU243" i="18"/>
  <c r="AQ243" i="18"/>
  <c r="AM243" i="18"/>
  <c r="AI243" i="18"/>
  <c r="AE243" i="18"/>
  <c r="AA243" i="18"/>
  <c r="W243" i="18"/>
  <c r="S243" i="18"/>
  <c r="O243" i="18"/>
  <c r="K243" i="18"/>
  <c r="G243" i="18"/>
  <c r="BC242" i="18"/>
  <c r="BC241" i="18"/>
  <c r="AW241" i="18"/>
  <c r="BC240" i="18"/>
  <c r="BC239" i="18"/>
  <c r="AN239" i="18"/>
  <c r="AG239" i="18"/>
  <c r="BC238" i="18"/>
  <c r="BC237" i="18"/>
  <c r="AV237" i="18"/>
  <c r="AK237" i="18"/>
  <c r="AC237" i="18"/>
  <c r="Q237" i="18"/>
  <c r="BC236" i="18"/>
  <c r="Y236" i="18"/>
  <c r="BC235" i="18"/>
  <c r="AG235" i="18"/>
  <c r="BC234" i="18"/>
  <c r="AB234" i="18"/>
  <c r="BC233" i="18"/>
  <c r="AW233" i="18"/>
  <c r="AC233" i="18"/>
  <c r="Y233" i="18"/>
  <c r="P233" i="18"/>
  <c r="AY232" i="18"/>
  <c r="AU232" i="18"/>
  <c r="AQ232" i="18"/>
  <c r="AM232" i="18"/>
  <c r="AI232" i="18"/>
  <c r="AE232" i="18"/>
  <c r="AA232" i="18"/>
  <c r="W232" i="18"/>
  <c r="S232" i="18"/>
  <c r="O232" i="18"/>
  <c r="K232" i="18"/>
  <c r="BC231" i="18"/>
  <c r="BA231" i="18"/>
  <c r="AZ231" i="18"/>
  <c r="AN231" i="18"/>
  <c r="AJ231" i="18"/>
  <c r="AF231" i="18"/>
  <c r="Q231" i="18"/>
  <c r="BC230" i="18"/>
  <c r="BC229" i="18"/>
  <c r="BC228" i="18"/>
  <c r="AG228" i="18"/>
  <c r="AB228" i="18"/>
  <c r="BC227" i="18"/>
  <c r="AW227" i="18"/>
  <c r="AK227" i="18"/>
  <c r="AJ227" i="18"/>
  <c r="BC226" i="18"/>
  <c r="AC226" i="18"/>
  <c r="AB226" i="18"/>
  <c r="BC225" i="18"/>
  <c r="AV225" i="18"/>
  <c r="AR225" i="18"/>
  <c r="AB225" i="18"/>
  <c r="BC224" i="18"/>
  <c r="U224" i="18"/>
  <c r="BC223" i="18"/>
  <c r="AO223" i="18"/>
  <c r="AN223" i="18"/>
  <c r="BC222" i="18"/>
  <c r="AS222" i="18"/>
  <c r="AY221" i="18"/>
  <c r="AQ221" i="18"/>
  <c r="AM221" i="18"/>
  <c r="AI221" i="18"/>
  <c r="AE221" i="18"/>
  <c r="AA221" i="18"/>
  <c r="W221" i="18"/>
  <c r="S221" i="18"/>
  <c r="O221" i="18"/>
  <c r="K221" i="18"/>
  <c r="BC220" i="18"/>
  <c r="BA220" i="18"/>
  <c r="AZ220" i="18"/>
  <c r="AV220" i="18"/>
  <c r="AO220" i="18"/>
  <c r="AK220" i="18"/>
  <c r="AJ220" i="18"/>
  <c r="BC219" i="18"/>
  <c r="AS219" i="18"/>
  <c r="AJ219" i="18"/>
  <c r="AG219" i="18"/>
  <c r="AF219" i="18"/>
  <c r="AC219" i="18"/>
  <c r="AB219" i="18"/>
  <c r="Y219" i="18"/>
  <c r="X219" i="18"/>
  <c r="BC218" i="18"/>
  <c r="BA218" i="18"/>
  <c r="AZ218" i="18"/>
  <c r="AR218" i="18"/>
  <c r="AO218" i="18"/>
  <c r="AN218" i="18"/>
  <c r="AK218" i="18"/>
  <c r="AJ218" i="18"/>
  <c r="AF218" i="18"/>
  <c r="Q218" i="18"/>
  <c r="P218" i="18"/>
  <c r="L218" i="18"/>
  <c r="BC217" i="18"/>
  <c r="AW217" i="18"/>
  <c r="AV217" i="18"/>
  <c r="AS217" i="18"/>
  <c r="AO217" i="18"/>
  <c r="AC217" i="18"/>
  <c r="AB217" i="18"/>
  <c r="Y217" i="18"/>
  <c r="X217" i="18"/>
  <c r="AY216" i="18"/>
  <c r="AU216" i="18"/>
  <c r="AQ216" i="18"/>
  <c r="AM216" i="18"/>
  <c r="AI216" i="18"/>
  <c r="AE216" i="18"/>
  <c r="AA216" i="18"/>
  <c r="W216" i="18"/>
  <c r="S216" i="18"/>
  <c r="O216" i="18"/>
  <c r="K216" i="18"/>
  <c r="G216" i="18"/>
  <c r="BC215" i="18"/>
  <c r="BA215" i="18"/>
  <c r="AZ215" i="18"/>
  <c r="AO215" i="18"/>
  <c r="AN215" i="18"/>
  <c r="AK215" i="18"/>
  <c r="AJ215" i="18"/>
  <c r="AB215" i="18"/>
  <c r="X215" i="18"/>
  <c r="P215" i="18"/>
  <c r="BC214" i="18"/>
  <c r="AK214" i="18"/>
  <c r="AG214" i="18"/>
  <c r="AF214" i="18"/>
  <c r="BC213" i="18"/>
  <c r="BA213" i="18"/>
  <c r="AZ213" i="18"/>
  <c r="AW213" i="18"/>
  <c r="AR213" i="18"/>
  <c r="AF213" i="18"/>
  <c r="Y213" i="18"/>
  <c r="U213" i="18"/>
  <c r="T213" i="18"/>
  <c r="Q213" i="18"/>
  <c r="P213" i="18"/>
  <c r="BC212" i="18"/>
  <c r="AW212" i="18"/>
  <c r="AK212" i="18"/>
  <c r="X212" i="18"/>
  <c r="BC211" i="18"/>
  <c r="BA211" i="18"/>
  <c r="AZ211" i="18"/>
  <c r="AO211" i="18"/>
  <c r="AN211" i="18"/>
  <c r="AK211" i="18"/>
  <c r="AJ211" i="18"/>
  <c r="AC211" i="18"/>
  <c r="BC210" i="18"/>
  <c r="BA210" i="18"/>
  <c r="AW210" i="18"/>
  <c r="AV210" i="18"/>
  <c r="AS210" i="18"/>
  <c r="AR210" i="18"/>
  <c r="AJ210" i="18"/>
  <c r="AF210" i="18"/>
  <c r="M210" i="18"/>
  <c r="I210" i="18"/>
  <c r="BC209" i="18"/>
  <c r="AO209" i="18"/>
  <c r="AC209" i="18"/>
  <c r="U209" i="18"/>
  <c r="BC208" i="18"/>
  <c r="AS208" i="18"/>
  <c r="AR208" i="18"/>
  <c r="M208" i="18"/>
  <c r="BC207" i="18"/>
  <c r="BA207" i="18"/>
  <c r="AN207" i="18"/>
  <c r="AC207" i="18"/>
  <c r="P207" i="18"/>
  <c r="BC206" i="18"/>
  <c r="AG206" i="18"/>
  <c r="AF206" i="18"/>
  <c r="BC205" i="18"/>
  <c r="AZ205" i="18"/>
  <c r="BC204" i="18"/>
  <c r="AV204" i="18"/>
  <c r="AN204" i="18"/>
  <c r="AC204" i="18"/>
  <c r="AB204" i="18"/>
  <c r="BC203" i="18"/>
  <c r="AK203" i="18"/>
  <c r="AJ203" i="18"/>
  <c r="T203" i="18"/>
  <c r="P203" i="18"/>
  <c r="BC202" i="18"/>
  <c r="AW202" i="18"/>
  <c r="BC201" i="18"/>
  <c r="AW201" i="18"/>
  <c r="AV201" i="18"/>
  <c r="AC201" i="18"/>
  <c r="BC200" i="18"/>
  <c r="AW200" i="18"/>
  <c r="AC200" i="18"/>
  <c r="P200" i="18"/>
  <c r="BC199" i="18"/>
  <c r="AS199" i="18"/>
  <c r="AG199" i="18"/>
  <c r="AC199" i="18"/>
  <c r="BC198" i="18"/>
  <c r="AG198" i="18"/>
  <c r="BC197" i="18"/>
  <c r="AW197" i="18"/>
  <c r="AV197" i="18"/>
  <c r="AS197" i="18"/>
  <c r="BC196" i="18"/>
  <c r="AV196" i="18"/>
  <c r="AY195" i="18"/>
  <c r="AU195" i="18"/>
  <c r="AQ195" i="18"/>
  <c r="AM195" i="18"/>
  <c r="AI195" i="18"/>
  <c r="AE195" i="18"/>
  <c r="AA195" i="18"/>
  <c r="W195" i="18"/>
  <c r="S195" i="18"/>
  <c r="O195" i="18"/>
  <c r="K195" i="18"/>
  <c r="G195" i="18"/>
  <c r="BC194" i="18"/>
  <c r="AR194" i="18"/>
  <c r="AF194" i="18"/>
  <c r="X194" i="18"/>
  <c r="BC193" i="18"/>
  <c r="AZ193" i="18"/>
  <c r="AB193" i="18"/>
  <c r="BC192" i="18"/>
  <c r="AZ192" i="18"/>
  <c r="AW192" i="18"/>
  <c r="AV192" i="18"/>
  <c r="AO192" i="18"/>
  <c r="AF192" i="18"/>
  <c r="BC191" i="18"/>
  <c r="AZ191" i="18"/>
  <c r="AV191" i="18"/>
  <c r="AN191" i="18"/>
  <c r="AF191" i="18"/>
  <c r="BC190" i="18"/>
  <c r="AG190" i="18"/>
  <c r="BC189" i="18"/>
  <c r="BA189" i="18"/>
  <c r="AJ189" i="18"/>
  <c r="AF189" i="18"/>
  <c r="AB189" i="18"/>
  <c r="T189" i="18"/>
  <c r="BC188" i="18"/>
  <c r="AZ188" i="18"/>
  <c r="AW188" i="18"/>
  <c r="AV188" i="18"/>
  <c r="AN188" i="18"/>
  <c r="AK188" i="18"/>
  <c r="Y188" i="18"/>
  <c r="X188" i="18"/>
  <c r="BC187" i="18"/>
  <c r="AG187" i="18"/>
  <c r="AC187" i="18"/>
  <c r="BC186" i="18"/>
  <c r="AZ186" i="18"/>
  <c r="AO186" i="18"/>
  <c r="AG186" i="18"/>
  <c r="AF186" i="18"/>
  <c r="L186" i="18"/>
  <c r="BC185" i="18"/>
  <c r="BA185" i="18"/>
  <c r="AS185" i="18"/>
  <c r="AR185" i="18"/>
  <c r="AG185" i="18"/>
  <c r="Q185" i="18"/>
  <c r="BC184" i="18"/>
  <c r="BA184" i="18"/>
  <c r="AZ184" i="18"/>
  <c r="AW184" i="18"/>
  <c r="AV184" i="18"/>
  <c r="AR184" i="18"/>
  <c r="AO184" i="18"/>
  <c r="AJ184" i="18"/>
  <c r="AB184" i="18"/>
  <c r="Y184" i="18"/>
  <c r="X184" i="18"/>
  <c r="U184" i="18"/>
  <c r="T184" i="18"/>
  <c r="BC183" i="18"/>
  <c r="AW183" i="18"/>
  <c r="AS183" i="18"/>
  <c r="AR183" i="18"/>
  <c r="AN183" i="18"/>
  <c r="AK183" i="18"/>
  <c r="AJ183" i="18"/>
  <c r="AG183" i="18"/>
  <c r="AC183" i="18"/>
  <c r="U183" i="18"/>
  <c r="M183" i="18"/>
  <c r="BC182" i="18"/>
  <c r="BA182" i="18"/>
  <c r="AZ182" i="18"/>
  <c r="AJ182" i="18"/>
  <c r="AG182" i="18"/>
  <c r="AF182" i="18"/>
  <c r="AB182" i="18"/>
  <c r="Y182" i="18"/>
  <c r="P182" i="18"/>
  <c r="BC181" i="18"/>
  <c r="AW181" i="18"/>
  <c r="AS181" i="18"/>
  <c r="AR181" i="18"/>
  <c r="AO181" i="18"/>
  <c r="AN181" i="18"/>
  <c r="AK181" i="18"/>
  <c r="AJ181" i="18"/>
  <c r="AC181" i="18"/>
  <c r="U181" i="18"/>
  <c r="BC180" i="18"/>
  <c r="BA180" i="18"/>
  <c r="AZ180" i="18"/>
  <c r="AW180" i="18"/>
  <c r="AV180" i="18"/>
  <c r="AN180" i="18"/>
  <c r="AC180" i="18"/>
  <c r="Y180" i="18"/>
  <c r="X180" i="18"/>
  <c r="BC179" i="18"/>
  <c r="AW179" i="18"/>
  <c r="AV179" i="18"/>
  <c r="AS179" i="18"/>
  <c r="AR179" i="18"/>
  <c r="AF179" i="18"/>
  <c r="P179" i="18"/>
  <c r="H179" i="18"/>
  <c r="AY178" i="18"/>
  <c r="AU178" i="18"/>
  <c r="AQ178" i="18"/>
  <c r="AM178" i="18"/>
  <c r="AI178" i="18"/>
  <c r="AE178" i="18"/>
  <c r="AA178" i="18"/>
  <c r="W178" i="18"/>
  <c r="S178" i="18"/>
  <c r="O178" i="18"/>
  <c r="K178" i="18"/>
  <c r="G178" i="18"/>
  <c r="BC177" i="18"/>
  <c r="BA177" i="18"/>
  <c r="AZ177" i="18"/>
  <c r="AW177" i="18"/>
  <c r="AV177" i="18"/>
  <c r="AN177" i="18"/>
  <c r="AK177" i="18"/>
  <c r="AJ177" i="18"/>
  <c r="AG177" i="18"/>
  <c r="AF177" i="18"/>
  <c r="AC177" i="18"/>
  <c r="Y177" i="18"/>
  <c r="X177" i="18"/>
  <c r="BC176" i="18"/>
  <c r="AZ176" i="18"/>
  <c r="AV176" i="18"/>
  <c r="AR176" i="18"/>
  <c r="AK176" i="18"/>
  <c r="AF176" i="18"/>
  <c r="AB176" i="18"/>
  <c r="U176" i="18"/>
  <c r="BC175" i="18"/>
  <c r="BA175" i="18"/>
  <c r="AZ175" i="18"/>
  <c r="AW175" i="18"/>
  <c r="AV175" i="18"/>
  <c r="AS175" i="18"/>
  <c r="AR175" i="18"/>
  <c r="AO175" i="18"/>
  <c r="AG175" i="18"/>
  <c r="AB175" i="18"/>
  <c r="Y175" i="18"/>
  <c r="X175" i="18"/>
  <c r="BC174" i="18"/>
  <c r="AW174" i="18"/>
  <c r="AV174" i="18"/>
  <c r="AO174" i="18"/>
  <c r="AN174" i="18"/>
  <c r="AJ174" i="18"/>
  <c r="AF174" i="18"/>
  <c r="AB174" i="18"/>
  <c r="Q174" i="18"/>
  <c r="P174" i="18"/>
  <c r="BC173" i="18"/>
  <c r="BA173" i="18"/>
  <c r="AZ173" i="18"/>
  <c r="AG173" i="18"/>
  <c r="AF173" i="18"/>
  <c r="Y173" i="18"/>
  <c r="X173" i="18"/>
  <c r="U173" i="18"/>
  <c r="T173" i="18"/>
  <c r="BC172" i="18"/>
  <c r="BA172" i="18"/>
  <c r="AW172" i="18"/>
  <c r="AS172" i="18"/>
  <c r="AJ172" i="18"/>
  <c r="AG172" i="18"/>
  <c r="AC172" i="18"/>
  <c r="T172" i="18"/>
  <c r="Q172" i="18"/>
  <c r="P172" i="18"/>
  <c r="BC171" i="18"/>
  <c r="BA171" i="18"/>
  <c r="AZ171" i="18"/>
  <c r="AW171" i="18"/>
  <c r="AV171" i="18"/>
  <c r="AS171" i="18"/>
  <c r="AR171" i="18"/>
  <c r="AN171" i="18"/>
  <c r="AJ171" i="18"/>
  <c r="Y171" i="18"/>
  <c r="X171" i="18"/>
  <c r="I171" i="18"/>
  <c r="BC170" i="18"/>
  <c r="AW170" i="18"/>
  <c r="AV170" i="18"/>
  <c r="AG170" i="18"/>
  <c r="AC170" i="18"/>
  <c r="M170" i="18"/>
  <c r="BC169" i="18"/>
  <c r="BA169" i="18"/>
  <c r="AZ169" i="18"/>
  <c r="AN169" i="18"/>
  <c r="Y169" i="18"/>
  <c r="X169" i="18"/>
  <c r="U169" i="18"/>
  <c r="T169" i="18"/>
  <c r="P169" i="18"/>
  <c r="BC168" i="18"/>
  <c r="BA168" i="18"/>
  <c r="AV168" i="18"/>
  <c r="X168" i="18"/>
  <c r="M168" i="18"/>
  <c r="BC167" i="18"/>
  <c r="BA167" i="18"/>
  <c r="AZ167" i="18"/>
  <c r="AW167" i="18"/>
  <c r="AV167" i="18"/>
  <c r="AS167" i="18"/>
  <c r="AR167" i="18"/>
  <c r="AO167" i="18"/>
  <c r="AN167" i="18"/>
  <c r="AB167" i="18"/>
  <c r="I167" i="18"/>
  <c r="BC166" i="18"/>
  <c r="AW166" i="18"/>
  <c r="AV166" i="18"/>
  <c r="AG166" i="18"/>
  <c r="BC165" i="18"/>
  <c r="BA165" i="18"/>
  <c r="AZ165" i="18"/>
  <c r="AS165" i="18"/>
  <c r="AR165" i="18"/>
  <c r="AK165" i="18"/>
  <c r="AC165" i="18"/>
  <c r="Y165" i="18"/>
  <c r="X165" i="18"/>
  <c r="M165" i="18"/>
  <c r="L165" i="18"/>
  <c r="BC164" i="18"/>
  <c r="AV164" i="18"/>
  <c r="AN164" i="18"/>
  <c r="U164" i="18"/>
  <c r="T164" i="18"/>
  <c r="BC163" i="18"/>
  <c r="BA163" i="18"/>
  <c r="AZ163" i="18"/>
  <c r="AW163" i="18"/>
  <c r="AV163" i="18"/>
  <c r="AO163" i="18"/>
  <c r="AN163" i="18"/>
  <c r="AG163" i="18"/>
  <c r="AF163" i="18"/>
  <c r="AC163" i="18"/>
  <c r="BC162" i="18"/>
  <c r="AW162" i="18"/>
  <c r="AV162" i="18"/>
  <c r="AN162" i="18"/>
  <c r="AB162" i="18"/>
  <c r="P162" i="18"/>
  <c r="BC161" i="18"/>
  <c r="BA161" i="18"/>
  <c r="AR161" i="18"/>
  <c r="AK161" i="18"/>
  <c r="AJ161" i="18"/>
  <c r="AG161" i="18"/>
  <c r="Y161" i="18"/>
  <c r="X161" i="18"/>
  <c r="U161" i="18"/>
  <c r="T161" i="18"/>
  <c r="M161" i="18"/>
  <c r="L161" i="18"/>
  <c r="BC160" i="18"/>
  <c r="AW160" i="18"/>
  <c r="AN160" i="18"/>
  <c r="AK160" i="18"/>
  <c r="AG160" i="18"/>
  <c r="U160" i="18"/>
  <c r="BC159" i="18"/>
  <c r="BA159" i="18"/>
  <c r="AZ159" i="18"/>
  <c r="AF159" i="18"/>
  <c r="U159" i="18"/>
  <c r="T159" i="18"/>
  <c r="BC158" i="18"/>
  <c r="AK158" i="18"/>
  <c r="AG158" i="18"/>
  <c r="AY157" i="18"/>
  <c r="AU157" i="18"/>
  <c r="AQ157" i="18"/>
  <c r="AM157" i="18"/>
  <c r="AI157" i="18"/>
  <c r="AE157" i="18"/>
  <c r="AA157" i="18"/>
  <c r="W157" i="18"/>
  <c r="S157" i="18"/>
  <c r="O157" i="18"/>
  <c r="K157" i="18"/>
  <c r="BA156" i="18"/>
  <c r="AZ156" i="18"/>
  <c r="AS156" i="18"/>
  <c r="AR156" i="18"/>
  <c r="AO156" i="18"/>
  <c r="AN156" i="18"/>
  <c r="AK156" i="18"/>
  <c r="AG156" i="18"/>
  <c r="AC156" i="18"/>
  <c r="Y156" i="18"/>
  <c r="X156" i="18"/>
  <c r="U156" i="18"/>
  <c r="T156" i="18"/>
  <c r="BA155" i="18"/>
  <c r="AZ155" i="18"/>
  <c r="AW155" i="18"/>
  <c r="AO155" i="18"/>
  <c r="AG155" i="18"/>
  <c r="U155" i="18"/>
  <c r="T155" i="18"/>
  <c r="P155" i="18"/>
  <c r="BA154" i="18"/>
  <c r="AZ154" i="18"/>
  <c r="AW154" i="18"/>
  <c r="AV154" i="18"/>
  <c r="AS154" i="18"/>
  <c r="AR154" i="18"/>
  <c r="AN154" i="18"/>
  <c r="AJ154" i="18"/>
  <c r="AG154" i="18"/>
  <c r="AF154" i="18"/>
  <c r="AZ153" i="18"/>
  <c r="AV153" i="18"/>
  <c r="AN153" i="18"/>
  <c r="AF153" i="18"/>
  <c r="AB153" i="18"/>
  <c r="BA152" i="18"/>
  <c r="AZ152" i="18"/>
  <c r="AW152" i="18"/>
  <c r="AV152" i="18"/>
  <c r="AS152" i="18"/>
  <c r="AR152" i="18"/>
  <c r="AO152" i="18"/>
  <c r="AN152" i="18"/>
  <c r="AK152" i="18"/>
  <c r="AG152" i="18"/>
  <c r="AF152" i="18"/>
  <c r="U152" i="18"/>
  <c r="T152" i="18"/>
  <c r="M152" i="18"/>
  <c r="L152" i="18"/>
  <c r="BA151" i="18"/>
  <c r="AZ151" i="18"/>
  <c r="AV151" i="18"/>
  <c r="AJ151" i="18"/>
  <c r="AG151" i="18"/>
  <c r="AC151" i="18"/>
  <c r="Y151" i="18"/>
  <c r="U151" i="18"/>
  <c r="T151" i="18"/>
  <c r="BA150" i="18"/>
  <c r="AZ150" i="18"/>
  <c r="AO150" i="18"/>
  <c r="AN150" i="18"/>
  <c r="M150" i="18"/>
  <c r="L150" i="18"/>
  <c r="AK149" i="18"/>
  <c r="AF149" i="18"/>
  <c r="AB149" i="18"/>
  <c r="Y149" i="18"/>
  <c r="X149" i="18"/>
  <c r="BA148" i="18"/>
  <c r="AZ148" i="18"/>
  <c r="AW148" i="18"/>
  <c r="AV148" i="18"/>
  <c r="AS148" i="18"/>
  <c r="AR148" i="18"/>
  <c r="AJ148" i="18"/>
  <c r="AG148" i="18"/>
  <c r="AF148" i="18"/>
  <c r="U148" i="18"/>
  <c r="T148" i="18"/>
  <c r="BA147" i="18"/>
  <c r="AZ147" i="18"/>
  <c r="AW147" i="18"/>
  <c r="AO147" i="18"/>
  <c r="AC147" i="18"/>
  <c r="Y147" i="18"/>
  <c r="X147" i="18"/>
  <c r="U147" i="18"/>
  <c r="T147" i="18"/>
  <c r="BA146" i="18"/>
  <c r="AZ146" i="18"/>
  <c r="AW146" i="18"/>
  <c r="AV146" i="18"/>
  <c r="AO146" i="18"/>
  <c r="AN146" i="18"/>
  <c r="AK146" i="18"/>
  <c r="AJ146" i="18"/>
  <c r="AG146" i="18"/>
  <c r="AF146" i="18"/>
  <c r="Q146" i="18"/>
  <c r="AR145" i="18"/>
  <c r="AN145" i="18"/>
  <c r="AG145" i="18"/>
  <c r="Y145" i="18"/>
  <c r="X145" i="18"/>
  <c r="Q145" i="18"/>
  <c r="M145" i="18"/>
  <c r="BA144" i="18"/>
  <c r="AZ144" i="18"/>
  <c r="AO144" i="18"/>
  <c r="AN144" i="18"/>
  <c r="AK144" i="18"/>
  <c r="AJ144" i="18"/>
  <c r="X144" i="18"/>
  <c r="T144" i="18"/>
  <c r="BA143" i="18"/>
  <c r="AZ143" i="18"/>
  <c r="AW143" i="18"/>
  <c r="AS143" i="18"/>
  <c r="AK143" i="18"/>
  <c r="AC143" i="18"/>
  <c r="Y143" i="18"/>
  <c r="X143" i="18"/>
  <c r="U143" i="18"/>
  <c r="T143" i="18"/>
  <c r="BA142" i="18"/>
  <c r="AZ142" i="18"/>
  <c r="AW142" i="18"/>
  <c r="AV142" i="18"/>
  <c r="AS142" i="18"/>
  <c r="AR142" i="18"/>
  <c r="AO142" i="18"/>
  <c r="AN142" i="18"/>
  <c r="AK142" i="18"/>
  <c r="AJ142" i="18"/>
  <c r="AG142" i="18"/>
  <c r="AF142" i="18"/>
  <c r="P142" i="18"/>
  <c r="M142" i="18"/>
  <c r="AR141" i="18"/>
  <c r="AJ141" i="18"/>
  <c r="AF141" i="18"/>
  <c r="AB141" i="18"/>
  <c r="Y141" i="18"/>
  <c r="X141" i="18"/>
  <c r="P141" i="18"/>
  <c r="BA140" i="18"/>
  <c r="AZ140" i="18"/>
  <c r="AO140" i="18"/>
  <c r="AN140" i="18"/>
  <c r="U140" i="18"/>
  <c r="BA139" i="18"/>
  <c r="AZ139" i="18"/>
  <c r="AV139" i="18"/>
  <c r="AR139" i="18"/>
  <c r="AN139" i="18"/>
  <c r="AJ139" i="18"/>
  <c r="Y139" i="18"/>
  <c r="X139" i="18"/>
  <c r="L139" i="18"/>
  <c r="BA138" i="18"/>
  <c r="AZ138" i="18"/>
  <c r="AW138" i="18"/>
  <c r="AV138" i="18"/>
  <c r="AS138" i="18"/>
  <c r="AR138" i="18"/>
  <c r="AJ138" i="18"/>
  <c r="AG138" i="18"/>
  <c r="AF138" i="18"/>
  <c r="Q138" i="18"/>
  <c r="P138" i="18"/>
  <c r="AR137" i="18"/>
  <c r="AN137" i="18"/>
  <c r="AF137" i="18"/>
  <c r="AB137" i="18"/>
  <c r="Y137" i="18"/>
  <c r="X137" i="18"/>
  <c r="BA136" i="18"/>
  <c r="AZ136" i="18"/>
  <c r="AW136" i="18"/>
  <c r="AV136" i="18"/>
  <c r="AO136" i="18"/>
  <c r="AN136" i="18"/>
  <c r="AK136" i="18"/>
  <c r="X136" i="18"/>
  <c r="Q136" i="18"/>
  <c r="P136" i="18"/>
  <c r="BA135" i="18"/>
  <c r="AZ135" i="18"/>
  <c r="AV135" i="18"/>
  <c r="AR135" i="18"/>
  <c r="AN135" i="18"/>
  <c r="AK135" i="18"/>
  <c r="AG135" i="18"/>
  <c r="U135" i="18"/>
  <c r="Q135" i="18"/>
  <c r="M135" i="18"/>
  <c r="BA134" i="18"/>
  <c r="AZ134" i="18"/>
  <c r="AW134" i="18"/>
  <c r="AV134" i="18"/>
  <c r="P134" i="18"/>
  <c r="M134" i="18"/>
  <c r="L134" i="18"/>
  <c r="AN133" i="18"/>
  <c r="AK133" i="18"/>
  <c r="Y133" i="18"/>
  <c r="X133" i="18"/>
  <c r="AW132" i="18"/>
  <c r="AV132" i="18"/>
  <c r="AS132" i="18"/>
  <c r="AR132" i="18"/>
  <c r="AN132" i="18"/>
  <c r="T132" i="18"/>
  <c r="AZ131" i="18"/>
  <c r="AW131" i="18"/>
  <c r="Y131" i="18"/>
  <c r="X131" i="18"/>
  <c r="BA130" i="18"/>
  <c r="AG130" i="18"/>
  <c r="P130" i="18"/>
  <c r="AV129" i="18"/>
  <c r="AR129" i="18"/>
  <c r="AN129" i="18"/>
  <c r="AC129" i="18"/>
  <c r="X129" i="18"/>
  <c r="AO128" i="18"/>
  <c r="AN128" i="18"/>
  <c r="AK128" i="18"/>
  <c r="AJ128" i="18"/>
  <c r="AW127" i="18"/>
  <c r="AS127" i="18"/>
  <c r="AK127" i="18"/>
  <c r="AG127" i="18"/>
  <c r="AC127" i="18"/>
  <c r="Y127" i="18"/>
  <c r="X127" i="18"/>
  <c r="Q127" i="18"/>
  <c r="BA126" i="18"/>
  <c r="AZ126" i="18"/>
  <c r="AV126" i="18"/>
  <c r="AN126" i="18"/>
  <c r="AG126" i="18"/>
  <c r="AO125" i="18"/>
  <c r="AJ125" i="18"/>
  <c r="BA124" i="18"/>
  <c r="AZ124" i="18"/>
  <c r="AW124" i="18"/>
  <c r="AV124" i="18"/>
  <c r="AK124" i="18"/>
  <c r="Q124" i="18"/>
  <c r="BA123" i="18"/>
  <c r="AZ123" i="18"/>
  <c r="AK123" i="18"/>
  <c r="AB123" i="18"/>
  <c r="Y123" i="18"/>
  <c r="X123" i="18"/>
  <c r="T123" i="18"/>
  <c r="BA122" i="18"/>
  <c r="AZ122" i="18"/>
  <c r="AV122" i="18"/>
  <c r="AS122" i="18"/>
  <c r="AR122" i="18"/>
  <c r="AO122" i="18"/>
  <c r="AN122" i="18"/>
  <c r="X122" i="18"/>
  <c r="M122" i="18"/>
  <c r="AW121" i="18"/>
  <c r="AS121" i="18"/>
  <c r="AO121" i="18"/>
  <c r="AJ121" i="18"/>
  <c r="Y121" i="18"/>
  <c r="BA120" i="18"/>
  <c r="AZ120" i="18"/>
  <c r="AJ120" i="18"/>
  <c r="Y120" i="18"/>
  <c r="BA119" i="18"/>
  <c r="AZ119" i="18"/>
  <c r="AG119" i="18"/>
  <c r="AF119" i="18"/>
  <c r="Y119" i="18"/>
  <c r="X119" i="18"/>
  <c r="AZ118" i="18"/>
  <c r="AS118" i="18"/>
  <c r="AR118" i="18"/>
  <c r="AK118" i="18"/>
  <c r="AJ118" i="18"/>
  <c r="AY117" i="18"/>
  <c r="AU117" i="18"/>
  <c r="AQ117" i="18"/>
  <c r="AM117" i="18"/>
  <c r="AI117" i="18"/>
  <c r="AI116" i="18"/>
  <c r="AE117" i="18"/>
  <c r="AA117" i="18"/>
  <c r="W117" i="18"/>
  <c r="S117" i="18"/>
  <c r="S116" i="18" s="1"/>
  <c r="O117" i="18"/>
  <c r="K117" i="18"/>
  <c r="BC115" i="18"/>
  <c r="BA115" i="18"/>
  <c r="AZ115" i="18"/>
  <c r="AV115" i="18"/>
  <c r="AS115" i="18"/>
  <c r="AR115" i="18"/>
  <c r="AK115" i="18"/>
  <c r="AJ115" i="18"/>
  <c r="AC115" i="18"/>
  <c r="T115" i="18"/>
  <c r="BC114" i="18"/>
  <c r="BA114" i="18"/>
  <c r="AZ114" i="18"/>
  <c r="AR114" i="18"/>
  <c r="AJ114" i="18"/>
  <c r="AB114" i="18"/>
  <c r="Y114" i="18"/>
  <c r="BC113" i="18"/>
  <c r="BA113" i="18"/>
  <c r="AW113" i="18"/>
  <c r="AV113" i="18"/>
  <c r="AO113" i="18"/>
  <c r="AG113" i="18"/>
  <c r="X113" i="18"/>
  <c r="U113" i="18"/>
  <c r="T113" i="18"/>
  <c r="I113" i="18"/>
  <c r="BC112" i="18"/>
  <c r="AZ112" i="18"/>
  <c r="AS112" i="18"/>
  <c r="AR112" i="18"/>
  <c r="AK112" i="18"/>
  <c r="M112" i="18"/>
  <c r="BC111" i="18"/>
  <c r="AS111" i="18"/>
  <c r="AR111" i="18"/>
  <c r="AK111" i="18"/>
  <c r="AJ111" i="18"/>
  <c r="AG111" i="18"/>
  <c r="AF111" i="18"/>
  <c r="AC111" i="18"/>
  <c r="U111" i="18"/>
  <c r="T111" i="18"/>
  <c r="I111" i="18"/>
  <c r="H111" i="18"/>
  <c r="BC110" i="18"/>
  <c r="AZ110" i="18"/>
  <c r="AS110" i="18"/>
  <c r="AJ110" i="18"/>
  <c r="X110" i="18"/>
  <c r="M110" i="18"/>
  <c r="BC109" i="18"/>
  <c r="AZ109" i="18"/>
  <c r="AW109" i="18"/>
  <c r="AV109" i="18"/>
  <c r="AN109" i="18"/>
  <c r="AK109" i="18"/>
  <c r="AJ109" i="18"/>
  <c r="AF109" i="18"/>
  <c r="U109" i="18"/>
  <c r="T109" i="18"/>
  <c r="P109" i="18"/>
  <c r="BC108" i="18"/>
  <c r="AS108" i="18"/>
  <c r="AR108" i="18"/>
  <c r="Y108" i="18"/>
  <c r="BC107" i="18"/>
  <c r="AW107" i="18"/>
  <c r="AV107" i="18"/>
  <c r="AS107" i="18"/>
  <c r="AR107" i="18"/>
  <c r="AK107" i="18"/>
  <c r="AJ107" i="18"/>
  <c r="AG107" i="18"/>
  <c r="AF107" i="18"/>
  <c r="AB107" i="18"/>
  <c r="X107" i="18"/>
  <c r="H107" i="18"/>
  <c r="BC106" i="18"/>
  <c r="AR106" i="18"/>
  <c r="AC106" i="18"/>
  <c r="BC105" i="18"/>
  <c r="BA105" i="18"/>
  <c r="AW105" i="18"/>
  <c r="AV105" i="18"/>
  <c r="AO105" i="18"/>
  <c r="AK105" i="18"/>
  <c r="AJ105" i="18"/>
  <c r="AG105" i="18"/>
  <c r="AB105" i="18"/>
  <c r="U105" i="18"/>
  <c r="T105" i="18"/>
  <c r="BC104" i="18"/>
  <c r="AS104" i="18"/>
  <c r="AR104" i="18"/>
  <c r="Y104" i="18"/>
  <c r="X104" i="18"/>
  <c r="U104" i="18"/>
  <c r="T104" i="18"/>
  <c r="L104" i="18"/>
  <c r="BC103" i="18"/>
  <c r="AS103" i="18"/>
  <c r="AR103" i="18"/>
  <c r="AG103" i="18"/>
  <c r="AF103" i="18"/>
  <c r="T103" i="18"/>
  <c r="Q103" i="18"/>
  <c r="P103" i="18"/>
  <c r="I103" i="18"/>
  <c r="BC102" i="18"/>
  <c r="AZ102" i="18"/>
  <c r="AK102" i="18"/>
  <c r="AG102" i="18"/>
  <c r="AF102" i="18"/>
  <c r="AC102" i="18"/>
  <c r="AB102" i="18"/>
  <c r="BC101" i="18"/>
  <c r="BA101" i="18"/>
  <c r="AZ101" i="18"/>
  <c r="AW101" i="18"/>
  <c r="AV101" i="18"/>
  <c r="AO101" i="18"/>
  <c r="AN101" i="18"/>
  <c r="AC101" i="18"/>
  <c r="Y101" i="18"/>
  <c r="U101" i="18"/>
  <c r="T101" i="18"/>
  <c r="P101" i="18"/>
  <c r="BC100" i="18"/>
  <c r="AS100" i="18"/>
  <c r="AR100" i="18"/>
  <c r="AK100" i="18"/>
  <c r="Y100" i="18"/>
  <c r="U100" i="18"/>
  <c r="Q100" i="18"/>
  <c r="BC99" i="18"/>
  <c r="BA99" i="18"/>
  <c r="AZ99" i="18"/>
  <c r="AW99" i="18"/>
  <c r="AV99" i="18"/>
  <c r="AS99" i="18"/>
  <c r="AR99" i="18"/>
  <c r="T99" i="18"/>
  <c r="BC98" i="18"/>
  <c r="AN98" i="18"/>
  <c r="AG98" i="18"/>
  <c r="AF98" i="18"/>
  <c r="BC97" i="18"/>
  <c r="BA97" i="18"/>
  <c r="AZ97" i="18"/>
  <c r="AW97" i="18"/>
  <c r="AV97" i="18"/>
  <c r="AO97" i="18"/>
  <c r="AN97" i="18"/>
  <c r="AK97" i="18"/>
  <c r="AJ97" i="18"/>
  <c r="AG97" i="18"/>
  <c r="AF97" i="18"/>
  <c r="AC97" i="18"/>
  <c r="Y97" i="18"/>
  <c r="X97" i="18"/>
  <c r="U97" i="18"/>
  <c r="Q97" i="18"/>
  <c r="P97" i="18"/>
  <c r="BC96" i="18"/>
  <c r="AS96" i="18"/>
  <c r="AR96" i="18"/>
  <c r="AK96" i="18"/>
  <c r="U96" i="18"/>
  <c r="BC95" i="18"/>
  <c r="BA95" i="18"/>
  <c r="AW95" i="18"/>
  <c r="AS95" i="18"/>
  <c r="AR95" i="18"/>
  <c r="AG95" i="18"/>
  <c r="AF95" i="18"/>
  <c r="U95" i="18"/>
  <c r="BC94" i="18"/>
  <c r="AZ94" i="18"/>
  <c r="AO94" i="18"/>
  <c r="AN94" i="18"/>
  <c r="AG94" i="18"/>
  <c r="AF94" i="18"/>
  <c r="X94" i="18"/>
  <c r="M94" i="18"/>
  <c r="BC93" i="18"/>
  <c r="BA93" i="18"/>
  <c r="AW93" i="18"/>
  <c r="AV93" i="18"/>
  <c r="AO93" i="18"/>
  <c r="AN93" i="18"/>
  <c r="AK93" i="18"/>
  <c r="AJ93" i="18"/>
  <c r="AF93" i="18"/>
  <c r="BC92" i="18"/>
  <c r="AS92" i="18"/>
  <c r="AR92" i="18"/>
  <c r="AK92" i="18"/>
  <c r="Y92" i="18"/>
  <c r="X92" i="18"/>
  <c r="BC91" i="18"/>
  <c r="BA91" i="18"/>
  <c r="AZ91" i="18"/>
  <c r="AW91" i="18"/>
  <c r="AV91" i="18"/>
  <c r="AK91" i="18"/>
  <c r="AG91" i="18"/>
  <c r="AF91" i="18"/>
  <c r="AB91" i="18"/>
  <c r="U91" i="18"/>
  <c r="BC90" i="18"/>
  <c r="BA90" i="18"/>
  <c r="AS90" i="18"/>
  <c r="AO90" i="18"/>
  <c r="AN90" i="18"/>
  <c r="AJ90" i="18"/>
  <c r="AG90" i="18"/>
  <c r="AF90" i="18"/>
  <c r="P90" i="18"/>
  <c r="L90" i="18"/>
  <c r="BC89" i="18"/>
  <c r="BA89" i="18"/>
  <c r="AZ89" i="18"/>
  <c r="AW89" i="18"/>
  <c r="AV89" i="18"/>
  <c r="AS89" i="18"/>
  <c r="AR89" i="18"/>
  <c r="AO89" i="18"/>
  <c r="AN89" i="18"/>
  <c r="AG89" i="18"/>
  <c r="T89" i="18"/>
  <c r="Q89" i="18"/>
  <c r="BC88" i="18"/>
  <c r="AW88" i="18"/>
  <c r="AR88" i="18"/>
  <c r="Y88" i="18"/>
  <c r="X88" i="18"/>
  <c r="BC87" i="18"/>
  <c r="BA87" i="18"/>
  <c r="AZ87" i="18"/>
  <c r="AW87" i="18"/>
  <c r="AV87" i="18"/>
  <c r="AG87" i="18"/>
  <c r="AF87" i="18"/>
  <c r="AC87" i="18"/>
  <c r="T87" i="18"/>
  <c r="BC86" i="18"/>
  <c r="BA86" i="18"/>
  <c r="AS86" i="18"/>
  <c r="AO86" i="18"/>
  <c r="AN86" i="18"/>
  <c r="AK86" i="18"/>
  <c r="AG86" i="18"/>
  <c r="AF86" i="18"/>
  <c r="AC86" i="18"/>
  <c r="Q86" i="18"/>
  <c r="BC85" i="18"/>
  <c r="BA85" i="18"/>
  <c r="AW85" i="18"/>
  <c r="AV85" i="18"/>
  <c r="AS85" i="18"/>
  <c r="AR85" i="18"/>
  <c r="AO85" i="18"/>
  <c r="AN85" i="18"/>
  <c r="AG85" i="18"/>
  <c r="U85" i="18"/>
  <c r="T85" i="18"/>
  <c r="M85" i="18"/>
  <c r="BC84" i="18"/>
  <c r="AW84" i="18"/>
  <c r="AS84" i="18"/>
  <c r="AR84" i="18"/>
  <c r="X84" i="18"/>
  <c r="Q84" i="18"/>
  <c r="BC83" i="18"/>
  <c r="BC82" i="18"/>
  <c r="AG82" i="18"/>
  <c r="AF82" i="18"/>
  <c r="AC82" i="18"/>
  <c r="AB82" i="18"/>
  <c r="Y82" i="18"/>
  <c r="BC81" i="18"/>
  <c r="BA81" i="18"/>
  <c r="AZ81" i="18"/>
  <c r="AV81" i="18"/>
  <c r="AR81" i="18"/>
  <c r="AN81" i="18"/>
  <c r="AK81" i="18"/>
  <c r="U81" i="18"/>
  <c r="T81" i="18"/>
  <c r="M81" i="18"/>
  <c r="BC80" i="18"/>
  <c r="AV80" i="18"/>
  <c r="AJ80" i="18"/>
  <c r="U80" i="18"/>
  <c r="BC79" i="18"/>
  <c r="BA79" i="18"/>
  <c r="AZ79" i="18"/>
  <c r="AW79" i="18"/>
  <c r="AV79" i="18"/>
  <c r="AS79" i="18"/>
  <c r="AR79" i="18"/>
  <c r="AJ79" i="18"/>
  <c r="AC79" i="18"/>
  <c r="AB79" i="18"/>
  <c r="Y79" i="18"/>
  <c r="X79" i="18"/>
  <c r="M79" i="18"/>
  <c r="L79" i="18"/>
  <c r="BC78" i="18"/>
  <c r="AZ78" i="18"/>
  <c r="AN78" i="18"/>
  <c r="AG78" i="18"/>
  <c r="AF78" i="18"/>
  <c r="AC78" i="18"/>
  <c r="AB78" i="18"/>
  <c r="P78" i="18"/>
  <c r="BC77" i="18"/>
  <c r="BA77" i="18"/>
  <c r="AZ77" i="18"/>
  <c r="AS77" i="18"/>
  <c r="AR77" i="18"/>
  <c r="AO77" i="18"/>
  <c r="AK77" i="18"/>
  <c r="AJ77" i="18"/>
  <c r="AG77" i="18"/>
  <c r="U77" i="18"/>
  <c r="T77" i="18"/>
  <c r="Q77" i="18"/>
  <c r="P77" i="18"/>
  <c r="BC76" i="18"/>
  <c r="AS76" i="18"/>
  <c r="AR76" i="18"/>
  <c r="AK76" i="18"/>
  <c r="U76" i="18"/>
  <c r="Q76" i="18"/>
  <c r="M76" i="18"/>
  <c r="BC75" i="18"/>
  <c r="BA75" i="18"/>
  <c r="AZ75" i="18"/>
  <c r="AW75" i="18"/>
  <c r="AV75" i="18"/>
  <c r="AR75" i="18"/>
  <c r="AF75" i="18"/>
  <c r="Y75" i="18"/>
  <c r="L75" i="18"/>
  <c r="BC74" i="18"/>
  <c r="BA74" i="18"/>
  <c r="AZ74" i="18"/>
  <c r="AO74" i="18"/>
  <c r="AK74" i="18"/>
  <c r="AG74" i="18"/>
  <c r="AF74" i="18"/>
  <c r="AC74" i="18"/>
  <c r="Q74" i="18"/>
  <c r="BC73" i="18"/>
  <c r="BA73" i="18"/>
  <c r="AO73" i="18"/>
  <c r="AF73" i="18"/>
  <c r="U73" i="18"/>
  <c r="T73" i="18"/>
  <c r="Q73" i="18"/>
  <c r="BC72" i="18"/>
  <c r="AW72" i="18"/>
  <c r="AV72" i="18"/>
  <c r="AS72" i="18"/>
  <c r="AR72" i="18"/>
  <c r="AJ72" i="18"/>
  <c r="U72" i="18"/>
  <c r="T72" i="18"/>
  <c r="L72" i="18"/>
  <c r="BC71" i="18"/>
  <c r="BA71" i="18"/>
  <c r="AZ71" i="18"/>
  <c r="AW71" i="18"/>
  <c r="AV71" i="18"/>
  <c r="AS71" i="18"/>
  <c r="AR71" i="18"/>
  <c r="AK71" i="18"/>
  <c r="AJ71" i="18"/>
  <c r="AF71" i="18"/>
  <c r="AC71" i="18"/>
  <c r="AB71" i="18"/>
  <c r="Y71" i="18"/>
  <c r="BC70" i="18"/>
  <c r="BA70" i="18"/>
  <c r="AZ70" i="18"/>
  <c r="AG70" i="18"/>
  <c r="AF70" i="18"/>
  <c r="AB70" i="18"/>
  <c r="X70" i="18"/>
  <c r="M70" i="18"/>
  <c r="BC69" i="18"/>
  <c r="AW69" i="18"/>
  <c r="AS69" i="18"/>
  <c r="AO69" i="18"/>
  <c r="AN69" i="18"/>
  <c r="AK69" i="18"/>
  <c r="AG69" i="18"/>
  <c r="AF69" i="18"/>
  <c r="AC69" i="18"/>
  <c r="U69" i="18"/>
  <c r="T69" i="18"/>
  <c r="BC67" i="18"/>
  <c r="BC65" i="18"/>
  <c r="AW65" i="18"/>
  <c r="AV65" i="18"/>
  <c r="AS65" i="18"/>
  <c r="AR65" i="18"/>
  <c r="AK65" i="18"/>
  <c r="AJ65" i="18"/>
  <c r="Y65" i="18"/>
  <c r="X65" i="18"/>
  <c r="U65" i="18"/>
  <c r="T65" i="18"/>
  <c r="Q65" i="18"/>
  <c r="P65" i="18"/>
  <c r="M65" i="18"/>
  <c r="L65" i="18"/>
  <c r="I65" i="18"/>
  <c r="H65" i="18"/>
  <c r="BC64" i="18"/>
  <c r="BC63" i="18"/>
  <c r="BA63" i="18"/>
  <c r="AZ63" i="18"/>
  <c r="AW63" i="18"/>
  <c r="AV63" i="18"/>
  <c r="AS63" i="18"/>
  <c r="AR63" i="18"/>
  <c r="AK63" i="18"/>
  <c r="AJ63" i="18"/>
  <c r="AF63" i="18"/>
  <c r="AC63" i="18"/>
  <c r="AB63" i="18"/>
  <c r="Y63" i="18"/>
  <c r="X63" i="18"/>
  <c r="BC62" i="18"/>
  <c r="BA62" i="18"/>
  <c r="AZ62" i="18"/>
  <c r="AS62" i="18"/>
  <c r="AR62" i="18"/>
  <c r="AO62" i="18"/>
  <c r="AN62" i="18"/>
  <c r="AG62" i="18"/>
  <c r="AF62" i="18"/>
  <c r="AC62" i="18"/>
  <c r="AB62" i="18"/>
  <c r="U62" i="18"/>
  <c r="Q62" i="18"/>
  <c r="P62" i="18"/>
  <c r="M62" i="18"/>
  <c r="L62" i="18"/>
  <c r="BC61" i="18"/>
  <c r="BE61" i="18" s="1"/>
  <c r="AW61" i="18"/>
  <c r="AS61" i="18"/>
  <c r="AO61" i="18"/>
  <c r="AN61" i="18"/>
  <c r="AK61" i="18"/>
  <c r="AJ61" i="18"/>
  <c r="Y61" i="18"/>
  <c r="X61" i="18"/>
  <c r="U61" i="18"/>
  <c r="T61" i="18"/>
  <c r="Q61" i="18"/>
  <c r="P61" i="18"/>
  <c r="AY60" i="18"/>
  <c r="AU60" i="18"/>
  <c r="AQ60" i="18"/>
  <c r="AM60" i="18"/>
  <c r="AI60" i="18"/>
  <c r="AE60" i="18"/>
  <c r="AA60" i="18"/>
  <c r="W60" i="18"/>
  <c r="S60" i="18"/>
  <c r="O60" i="18"/>
  <c r="K60" i="18"/>
  <c r="G60" i="18"/>
  <c r="BC59" i="18"/>
  <c r="AW59" i="18"/>
  <c r="AV59" i="18"/>
  <c r="AS59" i="18"/>
  <c r="AR59" i="18"/>
  <c r="AO59" i="18"/>
  <c r="AN59" i="18"/>
  <c r="AK59" i="18"/>
  <c r="AJ59" i="18"/>
  <c r="Y59" i="18"/>
  <c r="X59" i="18"/>
  <c r="U59" i="18"/>
  <c r="T59" i="18"/>
  <c r="Q59" i="18"/>
  <c r="P59" i="18"/>
  <c r="M59" i="18"/>
  <c r="L59" i="18"/>
  <c r="BC58" i="18"/>
  <c r="BC57" i="18"/>
  <c r="BA57" i="18"/>
  <c r="AZ57" i="18"/>
  <c r="AW57" i="18"/>
  <c r="AV57" i="18"/>
  <c r="AS57" i="18"/>
  <c r="AR57" i="18"/>
  <c r="AK57" i="18"/>
  <c r="AJ57" i="18"/>
  <c r="AG57" i="18"/>
  <c r="AF57" i="18"/>
  <c r="AC57" i="18"/>
  <c r="AB57" i="18"/>
  <c r="Y57" i="18"/>
  <c r="X57" i="18"/>
  <c r="L57" i="18"/>
  <c r="H57" i="18"/>
  <c r="BC56" i="18"/>
  <c r="BC55" i="18"/>
  <c r="AY54" i="18"/>
  <c r="AU54" i="18"/>
  <c r="AQ54" i="18"/>
  <c r="AM54" i="18"/>
  <c r="AI54" i="18"/>
  <c r="AE54" i="18"/>
  <c r="AA54" i="18"/>
  <c r="W54" i="18"/>
  <c r="S54" i="18"/>
  <c r="O54" i="18"/>
  <c r="K54" i="18"/>
  <c r="G54" i="18"/>
  <c r="BC52" i="18"/>
  <c r="BA52" i="18"/>
  <c r="AZ52" i="18"/>
  <c r="AS52" i="18"/>
  <c r="AR52" i="18"/>
  <c r="AO52" i="18"/>
  <c r="AN52" i="18"/>
  <c r="AG52" i="18"/>
  <c r="AF52" i="18"/>
  <c r="AC52" i="18"/>
  <c r="AB52" i="18"/>
  <c r="U52" i="18"/>
  <c r="T52" i="18"/>
  <c r="Q52" i="18"/>
  <c r="P52" i="18"/>
  <c r="M52" i="18"/>
  <c r="L52" i="18"/>
  <c r="BC51" i="18"/>
  <c r="BC50" i="18"/>
  <c r="AV50" i="18"/>
  <c r="AO50" i="18"/>
  <c r="AN50" i="18"/>
  <c r="AK50" i="18"/>
  <c r="AJ50" i="18"/>
  <c r="U50" i="18"/>
  <c r="T50" i="18"/>
  <c r="Q50" i="18"/>
  <c r="P50" i="18"/>
  <c r="I50" i="18"/>
  <c r="H50" i="18"/>
  <c r="BC49" i="18"/>
  <c r="BC48" i="18"/>
  <c r="BC47" i="18"/>
  <c r="AO47" i="18"/>
  <c r="BC46" i="18"/>
  <c r="BA46" i="18"/>
  <c r="AZ46" i="18"/>
  <c r="AW46" i="18"/>
  <c r="AV46" i="18"/>
  <c r="AJ46" i="18"/>
  <c r="AG46" i="18"/>
  <c r="AF46" i="18"/>
  <c r="AC46" i="18"/>
  <c r="AB46" i="18"/>
  <c r="Y46" i="18"/>
  <c r="X46" i="18"/>
  <c r="BC45" i="18"/>
  <c r="BA45" i="18"/>
  <c r="AZ45" i="18"/>
  <c r="AS45" i="18"/>
  <c r="AR45" i="18"/>
  <c r="AO45" i="18"/>
  <c r="AN45" i="18"/>
  <c r="AC45" i="18"/>
  <c r="AB45" i="18"/>
  <c r="M45" i="18"/>
  <c r="L45" i="18"/>
  <c r="BC42" i="18"/>
  <c r="AV42" i="18"/>
  <c r="AS42" i="18"/>
  <c r="AR42" i="18"/>
  <c r="AO42" i="18"/>
  <c r="AN42" i="18"/>
  <c r="AK42" i="18"/>
  <c r="AG42" i="18"/>
  <c r="Y42" i="18"/>
  <c r="X42" i="18"/>
  <c r="U42" i="18"/>
  <c r="BC41" i="18"/>
  <c r="AY40" i="18"/>
  <c r="AU40" i="18"/>
  <c r="AQ40" i="18"/>
  <c r="AM40" i="18"/>
  <c r="AI40" i="18"/>
  <c r="AE40" i="18"/>
  <c r="AA40" i="18"/>
  <c r="W40" i="18"/>
  <c r="S40" i="18"/>
  <c r="O40" i="18"/>
  <c r="K40" i="18"/>
  <c r="G40" i="18"/>
  <c r="BC39" i="18"/>
  <c r="BB39" i="18"/>
  <c r="BC38" i="18"/>
  <c r="BB38" i="18"/>
  <c r="AY36" i="18"/>
  <c r="AU36" i="18"/>
  <c r="AQ36" i="18"/>
  <c r="AM36" i="18"/>
  <c r="AI36" i="18"/>
  <c r="AE36" i="18"/>
  <c r="AA36" i="18"/>
  <c r="W36" i="18"/>
  <c r="S36" i="18"/>
  <c r="O36" i="18"/>
  <c r="K36" i="18"/>
  <c r="G36" i="18"/>
  <c r="BC35" i="18"/>
  <c r="AW35" i="18"/>
  <c r="AV35" i="18"/>
  <c r="AS35" i="18"/>
  <c r="AR35" i="18"/>
  <c r="AK35" i="18"/>
  <c r="Y35" i="18"/>
  <c r="X35" i="18"/>
  <c r="U35" i="18"/>
  <c r="M35" i="18"/>
  <c r="BC34" i="18"/>
  <c r="BA34" i="18"/>
  <c r="AZ34" i="18"/>
  <c r="AW34" i="18"/>
  <c r="AV34" i="18"/>
  <c r="AS34" i="18"/>
  <c r="AR34" i="18"/>
  <c r="AN34" i="18"/>
  <c r="AK34" i="18"/>
  <c r="AJ34" i="18"/>
  <c r="AG34" i="18"/>
  <c r="AF34" i="18"/>
  <c r="AC34" i="18"/>
  <c r="AB34" i="18"/>
  <c r="Y34" i="18"/>
  <c r="X34" i="18"/>
  <c r="I34" i="18"/>
  <c r="H34" i="18"/>
  <c r="BC33" i="18"/>
  <c r="BA33" i="18"/>
  <c r="AZ33" i="18"/>
  <c r="AS33" i="18"/>
  <c r="AR33" i="18"/>
  <c r="AO33" i="18"/>
  <c r="AN33" i="18"/>
  <c r="AG33" i="18"/>
  <c r="AF33" i="18"/>
  <c r="AC33" i="18"/>
  <c r="AB33" i="18"/>
  <c r="Q33" i="18"/>
  <c r="P33" i="18"/>
  <c r="M33" i="18"/>
  <c r="L33" i="18"/>
  <c r="H33" i="18"/>
  <c r="BC32" i="18"/>
  <c r="AW32" i="18"/>
  <c r="AV32" i="18"/>
  <c r="AS32" i="18"/>
  <c r="AR32" i="18"/>
  <c r="AO32" i="18"/>
  <c r="AN32" i="18"/>
  <c r="AK32" i="18"/>
  <c r="AJ32" i="18"/>
  <c r="AG32" i="18"/>
  <c r="AF32" i="18"/>
  <c r="AC32" i="18"/>
  <c r="AB32" i="18"/>
  <c r="Y32" i="18"/>
  <c r="X32" i="18"/>
  <c r="BC31" i="18"/>
  <c r="AW31" i="18"/>
  <c r="AV31" i="18"/>
  <c r="AS31" i="18"/>
  <c r="AR31" i="18"/>
  <c r="AO31" i="18"/>
  <c r="AN31" i="18"/>
  <c r="AK31" i="18"/>
  <c r="AJ31" i="18"/>
  <c r="Y31" i="18"/>
  <c r="X31" i="18"/>
  <c r="U31" i="18"/>
  <c r="T31" i="18"/>
  <c r="Q31" i="18"/>
  <c r="BC30" i="18"/>
  <c r="I30" i="18"/>
  <c r="H30" i="18"/>
  <c r="BC29" i="18"/>
  <c r="AS29" i="18"/>
  <c r="AR29" i="18"/>
  <c r="AO29" i="18"/>
  <c r="AN29" i="18"/>
  <c r="AG29" i="18"/>
  <c r="AF29" i="18"/>
  <c r="AC29" i="18"/>
  <c r="AB29" i="18"/>
  <c r="Q29" i="18"/>
  <c r="P29" i="18"/>
  <c r="M29" i="18"/>
  <c r="L29" i="18"/>
  <c r="BC28" i="18"/>
  <c r="BA28" i="18"/>
  <c r="AZ28" i="18"/>
  <c r="AW28" i="18"/>
  <c r="AV28" i="18"/>
  <c r="AS28" i="18"/>
  <c r="AR28" i="18"/>
  <c r="AO28" i="18"/>
  <c r="AN28" i="18"/>
  <c r="AK28" i="18"/>
  <c r="AJ28" i="18"/>
  <c r="AG28" i="18"/>
  <c r="AF28" i="18"/>
  <c r="AC28" i="18"/>
  <c r="AB28" i="18"/>
  <c r="Y28" i="18"/>
  <c r="X28" i="18"/>
  <c r="BC27" i="18"/>
  <c r="AW27" i="18"/>
  <c r="AV27" i="18"/>
  <c r="AS27" i="18"/>
  <c r="AR27" i="18"/>
  <c r="AO27" i="18"/>
  <c r="AN27" i="18"/>
  <c r="AK27" i="18"/>
  <c r="AJ27" i="18"/>
  <c r="AC27" i="18"/>
  <c r="Y27" i="18"/>
  <c r="X27" i="18"/>
  <c r="Q27" i="18"/>
  <c r="P27" i="18"/>
  <c r="M27" i="18"/>
  <c r="AY24" i="18"/>
  <c r="AU24" i="18"/>
  <c r="AQ24" i="18"/>
  <c r="AM24" i="18"/>
  <c r="AI24" i="18"/>
  <c r="AE24" i="18"/>
  <c r="AA24" i="18"/>
  <c r="W24" i="18"/>
  <c r="S24" i="18"/>
  <c r="O24" i="18"/>
  <c r="K24" i="18"/>
  <c r="G24" i="18"/>
  <c r="BC23" i="18"/>
  <c r="AW23" i="18"/>
  <c r="AV23" i="18"/>
  <c r="AS23" i="18"/>
  <c r="AR23" i="18"/>
  <c r="AK23" i="18"/>
  <c r="AJ23" i="18"/>
  <c r="AG23" i="18"/>
  <c r="AF23" i="18"/>
  <c r="AC23" i="18"/>
  <c r="AB23" i="18"/>
  <c r="Y23" i="18"/>
  <c r="X23" i="18"/>
  <c r="M23" i="18"/>
  <c r="BC22" i="18"/>
  <c r="AS22" i="18"/>
  <c r="AR22" i="18"/>
  <c r="AO22" i="18"/>
  <c r="AN22" i="18"/>
  <c r="AG22" i="18"/>
  <c r="AF22" i="18"/>
  <c r="AC22" i="18"/>
  <c r="AB22" i="18"/>
  <c r="Q22" i="18"/>
  <c r="P22" i="18"/>
  <c r="M22" i="18"/>
  <c r="L22" i="18"/>
  <c r="BC21" i="18"/>
  <c r="BA21" i="18"/>
  <c r="AZ21" i="18"/>
  <c r="AW21" i="18"/>
  <c r="AV21" i="18"/>
  <c r="AS21" i="18"/>
  <c r="AR21" i="18"/>
  <c r="AO21" i="18"/>
  <c r="AN21" i="18"/>
  <c r="AK21" i="18"/>
  <c r="AJ21" i="18"/>
  <c r="AG21" i="18"/>
  <c r="AF21" i="18"/>
  <c r="AC21" i="18"/>
  <c r="AB21" i="18"/>
  <c r="Y21" i="18"/>
  <c r="X21" i="18"/>
  <c r="U21" i="18"/>
  <c r="T21" i="18"/>
  <c r="I21" i="18"/>
  <c r="H21" i="18"/>
  <c r="BC20" i="18"/>
  <c r="AW20" i="18"/>
  <c r="AV20" i="18"/>
  <c r="AS20" i="18"/>
  <c r="AR20" i="18"/>
  <c r="AO20" i="18"/>
  <c r="AN20" i="18"/>
  <c r="AK20" i="18"/>
  <c r="AJ20" i="18"/>
  <c r="Q20" i="18"/>
  <c r="P20" i="18"/>
  <c r="M20" i="18"/>
  <c r="L20" i="18"/>
  <c r="BC19" i="18"/>
  <c r="AW19" i="18"/>
  <c r="AV19" i="18"/>
  <c r="AS19" i="18"/>
  <c r="AR19" i="18"/>
  <c r="AK19" i="18"/>
  <c r="AJ19" i="18"/>
  <c r="AG19" i="18"/>
  <c r="AF19" i="18"/>
  <c r="AC19" i="18"/>
  <c r="AB19" i="18"/>
  <c r="H19" i="18"/>
  <c r="AY17" i="18"/>
  <c r="AY25" i="18" s="1"/>
  <c r="AY37" i="18" s="1"/>
  <c r="AU17" i="18"/>
  <c r="AQ17" i="18"/>
  <c r="AM17" i="18"/>
  <c r="AI17" i="18"/>
  <c r="AI25" i="18" s="1"/>
  <c r="AE17" i="18"/>
  <c r="AA17" i="18"/>
  <c r="W17" i="18"/>
  <c r="S17" i="18"/>
  <c r="O17" i="18"/>
  <c r="K17" i="18"/>
  <c r="G17" i="18"/>
  <c r="BC16" i="18"/>
  <c r="AS16" i="18"/>
  <c r="AR16" i="18"/>
  <c r="AO16" i="18"/>
  <c r="AN16" i="18"/>
  <c r="AG16" i="18"/>
  <c r="AF16" i="18"/>
  <c r="AB16" i="18"/>
  <c r="L16" i="18"/>
  <c r="I16" i="18"/>
  <c r="H16" i="18"/>
  <c r="BC15" i="18"/>
  <c r="BA15" i="18"/>
  <c r="AZ15" i="18"/>
  <c r="AW15" i="18"/>
  <c r="AV15" i="18"/>
  <c r="AS15" i="18"/>
  <c r="AR15" i="18"/>
  <c r="AO15" i="18"/>
  <c r="AN15" i="18"/>
  <c r="AK15" i="18"/>
  <c r="AJ15" i="18"/>
  <c r="AG15" i="18"/>
  <c r="AF15" i="18"/>
  <c r="AC15" i="18"/>
  <c r="AB15" i="18"/>
  <c r="BC14" i="18"/>
  <c r="AW14" i="18"/>
  <c r="AV14" i="18"/>
  <c r="AS14" i="18"/>
  <c r="AR14" i="18"/>
  <c r="AO14" i="18"/>
  <c r="AN14" i="18"/>
  <c r="AK14" i="18"/>
  <c r="AJ14" i="18"/>
  <c r="Y14" i="18"/>
  <c r="X14" i="18"/>
  <c r="T14" i="18"/>
  <c r="Q14" i="18"/>
  <c r="P14" i="18"/>
  <c r="M14" i="18"/>
  <c r="L14" i="18"/>
  <c r="I14" i="18"/>
  <c r="H14" i="18"/>
  <c r="BC13" i="18"/>
  <c r="AO13" i="18"/>
  <c r="AG13" i="18"/>
  <c r="AF13" i="18"/>
  <c r="AC13" i="18"/>
  <c r="AB13" i="18"/>
  <c r="BC12" i="18"/>
  <c r="BA12" i="18"/>
  <c r="AZ12" i="18"/>
  <c r="AS12" i="18"/>
  <c r="AR12" i="18"/>
  <c r="AO12" i="18"/>
  <c r="AN12" i="18"/>
  <c r="AG12" i="18"/>
  <c r="AF12" i="18"/>
  <c r="X12" i="18"/>
  <c r="P12" i="18"/>
  <c r="BC11" i="18"/>
  <c r="BA11" i="18"/>
  <c r="AW11" i="18"/>
  <c r="AV11" i="18"/>
  <c r="AR11" i="18"/>
  <c r="AO11" i="18"/>
  <c r="AN11" i="18"/>
  <c r="AK11" i="18"/>
  <c r="AJ11" i="18"/>
  <c r="AG11" i="18"/>
  <c r="AF11" i="18"/>
  <c r="AC11" i="18"/>
  <c r="AB11" i="18"/>
  <c r="T11" i="18"/>
  <c r="I11" i="18"/>
  <c r="BC10" i="18"/>
  <c r="AW10" i="18"/>
  <c r="AV10" i="18"/>
  <c r="AS10" i="18"/>
  <c r="AR10" i="18"/>
  <c r="AK10" i="18"/>
  <c r="AJ10" i="18"/>
  <c r="Q10" i="18"/>
  <c r="P10" i="18"/>
  <c r="M10" i="18"/>
  <c r="L10" i="18"/>
  <c r="BC9" i="18"/>
  <c r="AV9" i="18"/>
  <c r="AR9" i="18"/>
  <c r="AG9" i="18"/>
  <c r="AF9" i="18"/>
  <c r="AC9" i="18"/>
  <c r="AB9" i="18"/>
  <c r="Y9" i="18"/>
  <c r="X9" i="18"/>
  <c r="U9" i="18"/>
  <c r="E83" i="17"/>
  <c r="S83" i="17"/>
  <c r="J83" i="17"/>
  <c r="J47" i="18" s="1"/>
  <c r="I83" i="17"/>
  <c r="H83" i="17"/>
  <c r="G83" i="17"/>
  <c r="B83" i="17"/>
  <c r="Y21" i="16"/>
  <c r="W21" i="16"/>
  <c r="U21" i="16"/>
  <c r="S21" i="16"/>
  <c r="Q21" i="16"/>
  <c r="O21" i="16"/>
  <c r="M21" i="16"/>
  <c r="K21" i="16"/>
  <c r="I21" i="16"/>
  <c r="G21" i="16"/>
  <c r="E21" i="16"/>
  <c r="C21" i="16"/>
  <c r="Y6" i="16"/>
  <c r="W6" i="16"/>
  <c r="U6" i="16"/>
  <c r="S6" i="16"/>
  <c r="Q6" i="16"/>
  <c r="O6" i="16"/>
  <c r="M6" i="16"/>
  <c r="K6" i="16"/>
  <c r="I6" i="16"/>
  <c r="G6" i="16"/>
  <c r="E6" i="16"/>
  <c r="C6" i="16"/>
  <c r="D359" i="6"/>
  <c r="D358" i="6"/>
  <c r="D357" i="6"/>
  <c r="D347" i="6"/>
  <c r="D346" i="6"/>
  <c r="D345" i="6"/>
  <c r="D340" i="6"/>
  <c r="D339" i="6"/>
  <c r="D338" i="6"/>
  <c r="S37" i="8"/>
  <c r="H358" i="6" s="1"/>
  <c r="G358" i="6" s="1"/>
  <c r="S36" i="8"/>
  <c r="S25" i="8"/>
  <c r="S24" i="8"/>
  <c r="H345" i="6" s="1"/>
  <c r="G345" i="6" s="1"/>
  <c r="S18" i="8"/>
  <c r="H339" i="6" s="1"/>
  <c r="G339" i="6" s="1"/>
  <c r="S17" i="8"/>
  <c r="D176" i="18"/>
  <c r="D174" i="18"/>
  <c r="D172" i="18"/>
  <c r="D170" i="18"/>
  <c r="D168" i="18"/>
  <c r="D166" i="18"/>
  <c r="D164" i="18"/>
  <c r="D162" i="18"/>
  <c r="D158" i="18"/>
  <c r="D156" i="18"/>
  <c r="D155" i="18"/>
  <c r="D154" i="18"/>
  <c r="D153" i="18"/>
  <c r="D152" i="18"/>
  <c r="D151" i="18"/>
  <c r="D150" i="18"/>
  <c r="D149" i="18"/>
  <c r="D148" i="18"/>
  <c r="D147" i="18"/>
  <c r="D146" i="18"/>
  <c r="D145" i="18"/>
  <c r="D144" i="18"/>
  <c r="D143" i="18"/>
  <c r="D142" i="18"/>
  <c r="D141" i="18"/>
  <c r="D140" i="18"/>
  <c r="D139" i="18"/>
  <c r="D138" i="18"/>
  <c r="D136" i="18"/>
  <c r="D130" i="18"/>
  <c r="D127" i="18"/>
  <c r="D126" i="18"/>
  <c r="D124" i="18"/>
  <c r="D123" i="18"/>
  <c r="D122" i="18"/>
  <c r="D120" i="18"/>
  <c r="D119" i="18"/>
  <c r="D118" i="18"/>
  <c r="D116" i="18"/>
  <c r="D79" i="18"/>
  <c r="D78" i="18"/>
  <c r="D77" i="18"/>
  <c r="D76" i="18"/>
  <c r="D75" i="18"/>
  <c r="D74" i="18"/>
  <c r="D73" i="18"/>
  <c r="D72" i="18"/>
  <c r="D71" i="18"/>
  <c r="D70" i="18"/>
  <c r="D69" i="18"/>
  <c r="D68" i="18"/>
  <c r="O77" i="9"/>
  <c r="N77" i="9"/>
  <c r="M77" i="9"/>
  <c r="L77" i="9"/>
  <c r="K77" i="9"/>
  <c r="J77" i="9"/>
  <c r="I77" i="9"/>
  <c r="H77" i="9"/>
  <c r="G77" i="9"/>
  <c r="F77" i="9"/>
  <c r="E77" i="9"/>
  <c r="O76" i="9"/>
  <c r="N76" i="9"/>
  <c r="M76" i="9"/>
  <c r="L76" i="9"/>
  <c r="K76" i="9"/>
  <c r="J76" i="9"/>
  <c r="I76" i="9"/>
  <c r="H76" i="9"/>
  <c r="G76" i="9"/>
  <c r="F76" i="9"/>
  <c r="E76" i="9"/>
  <c r="O75" i="9"/>
  <c r="N75" i="9"/>
  <c r="M75" i="9"/>
  <c r="L75" i="9"/>
  <c r="K75" i="9"/>
  <c r="J75" i="9"/>
  <c r="I75" i="9"/>
  <c r="H75" i="9"/>
  <c r="G75" i="9"/>
  <c r="F75" i="9"/>
  <c r="E75" i="9"/>
  <c r="O73" i="9"/>
  <c r="N73" i="9"/>
  <c r="M73" i="9"/>
  <c r="L73" i="9"/>
  <c r="K73" i="9"/>
  <c r="J73" i="9"/>
  <c r="I73" i="9"/>
  <c r="H73" i="9"/>
  <c r="G73" i="9"/>
  <c r="F73" i="9"/>
  <c r="E73" i="9"/>
  <c r="O72" i="9"/>
  <c r="N72" i="9"/>
  <c r="M72" i="9"/>
  <c r="L72" i="9"/>
  <c r="K72" i="9"/>
  <c r="J72" i="9"/>
  <c r="I72" i="9"/>
  <c r="H72" i="9"/>
  <c r="G72" i="9"/>
  <c r="F72" i="9"/>
  <c r="E72" i="9"/>
  <c r="O71" i="9"/>
  <c r="N71" i="9"/>
  <c r="M71" i="9"/>
  <c r="L71" i="9"/>
  <c r="K71" i="9"/>
  <c r="J71" i="9"/>
  <c r="I71" i="9"/>
  <c r="H71" i="9"/>
  <c r="G71" i="9"/>
  <c r="F71" i="9"/>
  <c r="E71" i="9"/>
  <c r="O70" i="9"/>
  <c r="N70" i="9"/>
  <c r="M70" i="9"/>
  <c r="L70" i="9"/>
  <c r="K70" i="9"/>
  <c r="J70" i="9"/>
  <c r="I70" i="9"/>
  <c r="H70" i="9"/>
  <c r="G70" i="9"/>
  <c r="F70" i="9"/>
  <c r="E70" i="9"/>
  <c r="O69" i="9"/>
  <c r="N69" i="9"/>
  <c r="M69" i="9"/>
  <c r="L69" i="9"/>
  <c r="K69" i="9"/>
  <c r="J69" i="9"/>
  <c r="I69" i="9"/>
  <c r="H69" i="9"/>
  <c r="G69" i="9"/>
  <c r="F69" i="9"/>
  <c r="E69" i="9"/>
  <c r="O68" i="9"/>
  <c r="N68" i="9"/>
  <c r="M68" i="9"/>
  <c r="L68" i="9"/>
  <c r="K68" i="9"/>
  <c r="J68" i="9"/>
  <c r="I68" i="9"/>
  <c r="H68" i="9"/>
  <c r="G68" i="9"/>
  <c r="F68" i="9"/>
  <c r="E68" i="9"/>
  <c r="O67" i="9"/>
  <c r="N67" i="9"/>
  <c r="M67" i="9"/>
  <c r="L67" i="9"/>
  <c r="K67" i="9"/>
  <c r="J67" i="9"/>
  <c r="I67" i="9"/>
  <c r="H67" i="9"/>
  <c r="G67" i="9"/>
  <c r="F67" i="9"/>
  <c r="E67" i="9"/>
  <c r="O66" i="9"/>
  <c r="N66" i="9"/>
  <c r="M66" i="9"/>
  <c r="L66" i="9"/>
  <c r="K66" i="9"/>
  <c r="J66" i="9"/>
  <c r="I66" i="9"/>
  <c r="H66" i="9"/>
  <c r="G66" i="9"/>
  <c r="F66" i="9"/>
  <c r="E66" i="9"/>
  <c r="O65" i="9"/>
  <c r="N65" i="9"/>
  <c r="M65" i="9"/>
  <c r="L65" i="9"/>
  <c r="K65" i="9"/>
  <c r="I65" i="9"/>
  <c r="H65" i="9"/>
  <c r="G65" i="9"/>
  <c r="F65" i="9"/>
  <c r="E65" i="9"/>
  <c r="O63" i="9"/>
  <c r="N63" i="9"/>
  <c r="M63" i="9"/>
  <c r="L63" i="9"/>
  <c r="K63" i="9"/>
  <c r="J63" i="9"/>
  <c r="I63" i="9"/>
  <c r="H63" i="9"/>
  <c r="G63" i="9"/>
  <c r="F63" i="9"/>
  <c r="E63" i="9"/>
  <c r="D77" i="9"/>
  <c r="D76" i="9"/>
  <c r="D75" i="9"/>
  <c r="D73" i="9"/>
  <c r="D72" i="9"/>
  <c r="D71" i="9"/>
  <c r="D70" i="9"/>
  <c r="D69" i="9"/>
  <c r="D68" i="9"/>
  <c r="D67" i="9"/>
  <c r="D66" i="9"/>
  <c r="D65" i="9"/>
  <c r="D63" i="9"/>
  <c r="G120" i="8"/>
  <c r="F117" i="18" s="1"/>
  <c r="R120" i="8"/>
  <c r="Y10" i="16" s="1"/>
  <c r="Q120" i="8"/>
  <c r="W10" i="16" s="1"/>
  <c r="P120" i="8"/>
  <c r="U10" i="16" s="1"/>
  <c r="N120" i="8"/>
  <c r="M120" i="8"/>
  <c r="O10" i="16" s="1"/>
  <c r="I10" i="16"/>
  <c r="I120" i="8"/>
  <c r="H120" i="8"/>
  <c r="E10" i="16" s="1"/>
  <c r="R160" i="8"/>
  <c r="Y14" i="16" s="1"/>
  <c r="Q160" i="8"/>
  <c r="Q119" i="8"/>
  <c r="AT116" i="18" s="1"/>
  <c r="P160" i="8"/>
  <c r="U14" i="16"/>
  <c r="O160" i="8"/>
  <c r="S14" i="16"/>
  <c r="N160" i="8"/>
  <c r="Q14" i="16" s="1"/>
  <c r="M160" i="8"/>
  <c r="O14" i="16" s="1"/>
  <c r="L160" i="8"/>
  <c r="M14" i="16" s="1"/>
  <c r="K160" i="8"/>
  <c r="K14" i="16" s="1"/>
  <c r="J160" i="8"/>
  <c r="I14" i="16" s="1"/>
  <c r="I160" i="8"/>
  <c r="G14" i="16" s="1"/>
  <c r="H160" i="8"/>
  <c r="E14" i="16" s="1"/>
  <c r="G160" i="8"/>
  <c r="C14" i="16" s="1"/>
  <c r="O60" i="9"/>
  <c r="N60" i="9"/>
  <c r="M60" i="9"/>
  <c r="L60" i="9"/>
  <c r="K60" i="9"/>
  <c r="J60" i="9"/>
  <c r="I60" i="9"/>
  <c r="H60" i="9"/>
  <c r="G60" i="9"/>
  <c r="F60" i="9"/>
  <c r="E60" i="9"/>
  <c r="D60" i="9"/>
  <c r="P59" i="9"/>
  <c r="G269" i="6" s="1"/>
  <c r="P58" i="9"/>
  <c r="P57" i="9"/>
  <c r="G267" i="6"/>
  <c r="P55" i="9"/>
  <c r="G265" i="6" s="1"/>
  <c r="P54" i="9"/>
  <c r="G264" i="6" s="1"/>
  <c r="P53" i="9"/>
  <c r="G263" i="6" s="1"/>
  <c r="P52" i="9"/>
  <c r="G262" i="6" s="1"/>
  <c r="P51" i="9"/>
  <c r="G261" i="6" s="1"/>
  <c r="P50" i="9"/>
  <c r="P49" i="9"/>
  <c r="G259" i="6" s="1"/>
  <c r="P48" i="9"/>
  <c r="G258" i="6" s="1"/>
  <c r="P47" i="9"/>
  <c r="O46" i="9"/>
  <c r="O56" i="9" s="1"/>
  <c r="O61" i="9" s="1"/>
  <c r="N46" i="9"/>
  <c r="N56" i="9" s="1"/>
  <c r="N61" i="9" s="1"/>
  <c r="M46" i="9"/>
  <c r="M56" i="9" s="1"/>
  <c r="M61" i="9" s="1"/>
  <c r="L46" i="9"/>
  <c r="L56" i="9" s="1"/>
  <c r="K46" i="9"/>
  <c r="K56" i="9"/>
  <c r="K61" i="9" s="1"/>
  <c r="J46" i="9"/>
  <c r="J56" i="9"/>
  <c r="J61" i="9" s="1"/>
  <c r="I46" i="9"/>
  <c r="I56" i="9" s="1"/>
  <c r="I61" i="9" s="1"/>
  <c r="H46" i="9"/>
  <c r="H56" i="9" s="1"/>
  <c r="G46" i="9"/>
  <c r="G56" i="9" s="1"/>
  <c r="G61" i="9" s="1"/>
  <c r="F46" i="9"/>
  <c r="F56" i="9" s="1"/>
  <c r="F61" i="9" s="1"/>
  <c r="E46" i="9"/>
  <c r="D46" i="9"/>
  <c r="D56" i="9" s="1"/>
  <c r="D61" i="9" s="1"/>
  <c r="P45" i="9"/>
  <c r="S12" i="8"/>
  <c r="T12" i="8" s="1"/>
  <c r="F73" i="7"/>
  <c r="G73" i="7"/>
  <c r="H73" i="7"/>
  <c r="I73" i="7"/>
  <c r="J73" i="7"/>
  <c r="K73" i="7"/>
  <c r="L73" i="7"/>
  <c r="M73" i="7"/>
  <c r="N73" i="7"/>
  <c r="O73" i="7"/>
  <c r="P73" i="7"/>
  <c r="F74" i="7"/>
  <c r="G74" i="7"/>
  <c r="H74" i="7"/>
  <c r="I74" i="7"/>
  <c r="J74" i="7"/>
  <c r="K74" i="7"/>
  <c r="L74" i="7"/>
  <c r="M74" i="7"/>
  <c r="N74" i="7"/>
  <c r="O74" i="7"/>
  <c r="P74" i="7"/>
  <c r="F75" i="7"/>
  <c r="G75" i="7"/>
  <c r="H75" i="7"/>
  <c r="I75" i="7"/>
  <c r="J75" i="7"/>
  <c r="K75" i="7"/>
  <c r="L75" i="7"/>
  <c r="M75" i="7"/>
  <c r="N75" i="7"/>
  <c r="O75" i="7"/>
  <c r="P75" i="7"/>
  <c r="F76" i="7"/>
  <c r="G76" i="7"/>
  <c r="H76" i="7"/>
  <c r="I76" i="7"/>
  <c r="J76" i="7"/>
  <c r="K76" i="7"/>
  <c r="L76" i="7"/>
  <c r="M76" i="7"/>
  <c r="N76" i="7"/>
  <c r="O76" i="7"/>
  <c r="P76" i="7"/>
  <c r="F77" i="7"/>
  <c r="G77" i="7"/>
  <c r="H77" i="7"/>
  <c r="I77" i="7"/>
  <c r="J77" i="7"/>
  <c r="K77" i="7"/>
  <c r="L77" i="7"/>
  <c r="M77" i="7"/>
  <c r="N77" i="7"/>
  <c r="O77" i="7"/>
  <c r="P77" i="7"/>
  <c r="F78" i="7"/>
  <c r="G78" i="7"/>
  <c r="H78" i="7"/>
  <c r="I78" i="7"/>
  <c r="J78" i="7"/>
  <c r="K78" i="7"/>
  <c r="L78" i="7"/>
  <c r="M78" i="7"/>
  <c r="N78" i="7"/>
  <c r="O78" i="7"/>
  <c r="P78" i="7"/>
  <c r="F79" i="7"/>
  <c r="G79" i="7"/>
  <c r="H79" i="7"/>
  <c r="I79" i="7"/>
  <c r="J79" i="7"/>
  <c r="K79" i="7"/>
  <c r="L79" i="7"/>
  <c r="M79" i="7"/>
  <c r="N79" i="7"/>
  <c r="O79" i="7"/>
  <c r="P79" i="7"/>
  <c r="F80" i="7"/>
  <c r="G80" i="7"/>
  <c r="H80" i="7"/>
  <c r="I80" i="7"/>
  <c r="J80" i="7"/>
  <c r="K80" i="7"/>
  <c r="L80" i="7"/>
  <c r="M80" i="7"/>
  <c r="N80" i="7"/>
  <c r="O80" i="7"/>
  <c r="P80" i="7"/>
  <c r="F81" i="7"/>
  <c r="G81" i="7"/>
  <c r="H81" i="7"/>
  <c r="I81" i="7"/>
  <c r="J81" i="7"/>
  <c r="K81" i="7"/>
  <c r="L81" i="7"/>
  <c r="M81" i="7"/>
  <c r="N81" i="7"/>
  <c r="O81" i="7"/>
  <c r="P81" i="7"/>
  <c r="F82" i="7"/>
  <c r="G82" i="7"/>
  <c r="H82" i="7"/>
  <c r="I82" i="7"/>
  <c r="J82" i="7"/>
  <c r="K82" i="7"/>
  <c r="L82" i="7"/>
  <c r="M82" i="7"/>
  <c r="N82" i="7"/>
  <c r="O82" i="7"/>
  <c r="P82" i="7"/>
  <c r="E81" i="7"/>
  <c r="E77" i="7"/>
  <c r="E82" i="7"/>
  <c r="E80" i="7"/>
  <c r="E79" i="7"/>
  <c r="E78" i="7"/>
  <c r="E76" i="7"/>
  <c r="E75" i="7"/>
  <c r="E74" i="7"/>
  <c r="E73" i="7"/>
  <c r="F85" i="7"/>
  <c r="G85" i="7"/>
  <c r="H85" i="7"/>
  <c r="I85" i="7"/>
  <c r="J85" i="7"/>
  <c r="K85" i="7"/>
  <c r="L85" i="7"/>
  <c r="M85" i="7"/>
  <c r="N85" i="7"/>
  <c r="O85" i="7"/>
  <c r="P85" i="7"/>
  <c r="F86" i="7"/>
  <c r="G86" i="7"/>
  <c r="H86" i="7"/>
  <c r="I86" i="7"/>
  <c r="J86" i="7"/>
  <c r="K86" i="7"/>
  <c r="L86" i="7"/>
  <c r="M86" i="7"/>
  <c r="N86" i="7"/>
  <c r="O86" i="7"/>
  <c r="P86" i="7"/>
  <c r="F87" i="7"/>
  <c r="G87" i="7"/>
  <c r="H87" i="7"/>
  <c r="I87" i="7"/>
  <c r="J87" i="7"/>
  <c r="K87" i="7"/>
  <c r="L87" i="7"/>
  <c r="M87" i="7"/>
  <c r="N87" i="7"/>
  <c r="O87" i="7"/>
  <c r="P87" i="7"/>
  <c r="F88" i="7"/>
  <c r="G88" i="7"/>
  <c r="H88" i="7"/>
  <c r="I88" i="7"/>
  <c r="J88" i="7"/>
  <c r="K88" i="7"/>
  <c r="L88" i="7"/>
  <c r="M88" i="7"/>
  <c r="N88" i="7"/>
  <c r="O88" i="7"/>
  <c r="P88" i="7"/>
  <c r="F89" i="7"/>
  <c r="G89" i="7"/>
  <c r="H89" i="7"/>
  <c r="I89" i="7"/>
  <c r="J89" i="7"/>
  <c r="K89" i="7"/>
  <c r="L89" i="7"/>
  <c r="M89" i="7"/>
  <c r="N89" i="7"/>
  <c r="O89" i="7"/>
  <c r="P89" i="7"/>
  <c r="F90" i="7"/>
  <c r="G90" i="7"/>
  <c r="H90" i="7"/>
  <c r="I90" i="7"/>
  <c r="J90" i="7"/>
  <c r="K90" i="7"/>
  <c r="L90" i="7"/>
  <c r="M90" i="7"/>
  <c r="N90" i="7"/>
  <c r="O90" i="7"/>
  <c r="P90" i="7"/>
  <c r="F91" i="7"/>
  <c r="G91" i="7"/>
  <c r="H91" i="7"/>
  <c r="I91" i="7"/>
  <c r="J91" i="7"/>
  <c r="K91" i="7"/>
  <c r="L91" i="7"/>
  <c r="M91" i="7"/>
  <c r="N91" i="7"/>
  <c r="O91" i="7"/>
  <c r="P91" i="7"/>
  <c r="F92" i="7"/>
  <c r="G92" i="7"/>
  <c r="H92" i="7"/>
  <c r="I92" i="7"/>
  <c r="J92" i="7"/>
  <c r="K92" i="7"/>
  <c r="L92" i="7"/>
  <c r="M92" i="7"/>
  <c r="N92" i="7"/>
  <c r="O92" i="7"/>
  <c r="P92" i="7"/>
  <c r="F93" i="7"/>
  <c r="G93" i="7"/>
  <c r="H93" i="7"/>
  <c r="I93" i="7"/>
  <c r="J93" i="7"/>
  <c r="K93" i="7"/>
  <c r="L93" i="7"/>
  <c r="M93" i="7"/>
  <c r="N93" i="7"/>
  <c r="O93" i="7"/>
  <c r="P93" i="7"/>
  <c r="F94" i="7"/>
  <c r="G94" i="7"/>
  <c r="H94" i="7"/>
  <c r="I94" i="7"/>
  <c r="J94" i="7"/>
  <c r="K94" i="7"/>
  <c r="L94" i="7"/>
  <c r="M94" i="7"/>
  <c r="N94" i="7"/>
  <c r="O94" i="7"/>
  <c r="P94" i="7"/>
  <c r="E86" i="7"/>
  <c r="E87" i="7"/>
  <c r="E88" i="7"/>
  <c r="E89" i="7"/>
  <c r="E90" i="7"/>
  <c r="E91" i="7"/>
  <c r="E92" i="7"/>
  <c r="E93" i="7"/>
  <c r="E94" i="7"/>
  <c r="E85" i="7"/>
  <c r="E98" i="7"/>
  <c r="E99" i="7"/>
  <c r="E100" i="7"/>
  <c r="Q215" i="7"/>
  <c r="R215" i="7" s="1"/>
  <c r="R213" i="7"/>
  <c r="Q213" i="7"/>
  <c r="H216" i="6" s="1"/>
  <c r="G216" i="6" s="1"/>
  <c r="R212" i="7"/>
  <c r="Q212" i="7"/>
  <c r="H215" i="6" s="1"/>
  <c r="G215" i="6" s="1"/>
  <c r="R211" i="7"/>
  <c r="Q211" i="7"/>
  <c r="H214" i="6" s="1"/>
  <c r="G214" i="6" s="1"/>
  <c r="R210" i="7"/>
  <c r="Q210" i="7"/>
  <c r="H213" i="6" s="1"/>
  <c r="G213" i="6" s="1"/>
  <c r="R209" i="7"/>
  <c r="Q209" i="7"/>
  <c r="H212" i="6" s="1"/>
  <c r="G212" i="6" s="1"/>
  <c r="R208" i="7"/>
  <c r="Q208" i="7"/>
  <c r="H211" i="6" s="1"/>
  <c r="G211" i="6" s="1"/>
  <c r="R206" i="7"/>
  <c r="Q206" i="7"/>
  <c r="H209" i="6" s="1"/>
  <c r="G209" i="6" s="1"/>
  <c r="R205" i="7"/>
  <c r="Q205" i="7"/>
  <c r="H208" i="6" s="1"/>
  <c r="G208" i="6" s="1"/>
  <c r="R204" i="7"/>
  <c r="Q204" i="7"/>
  <c r="H207" i="6" s="1"/>
  <c r="G207" i="6" s="1"/>
  <c r="R203" i="7"/>
  <c r="Q203" i="7"/>
  <c r="H206" i="6" s="1"/>
  <c r="G206" i="6" s="1"/>
  <c r="R202" i="7"/>
  <c r="Q202" i="7"/>
  <c r="H205" i="6" s="1"/>
  <c r="G205" i="6" s="1"/>
  <c r="R201" i="7"/>
  <c r="Q201" i="7"/>
  <c r="H204" i="6" s="1"/>
  <c r="G204" i="6" s="1"/>
  <c r="R200" i="7"/>
  <c r="Q200" i="7"/>
  <c r="H203" i="6" s="1"/>
  <c r="G203" i="6" s="1"/>
  <c r="R199" i="7"/>
  <c r="Q199" i="7"/>
  <c r="H202" i="6" s="1"/>
  <c r="G202" i="6" s="1"/>
  <c r="R198" i="7"/>
  <c r="Q198" i="7"/>
  <c r="H201" i="6" s="1"/>
  <c r="G201" i="6" s="1"/>
  <c r="R197" i="7"/>
  <c r="Q197" i="7"/>
  <c r="H200" i="6" s="1"/>
  <c r="G200" i="6" s="1"/>
  <c r="R195" i="7"/>
  <c r="Q195" i="7"/>
  <c r="H198" i="6" s="1"/>
  <c r="G198" i="6" s="1"/>
  <c r="R194" i="7"/>
  <c r="Q194" i="7"/>
  <c r="H197" i="6" s="1"/>
  <c r="G197" i="6" s="1"/>
  <c r="R193" i="7"/>
  <c r="Q193" i="7"/>
  <c r="H196" i="6" s="1"/>
  <c r="G196" i="6" s="1"/>
  <c r="R192" i="7"/>
  <c r="Q192" i="7"/>
  <c r="H195" i="6" s="1"/>
  <c r="G195" i="6" s="1"/>
  <c r="A2" i="8"/>
  <c r="H87" i="9"/>
  <c r="A3" i="14"/>
  <c r="S103" i="8"/>
  <c r="T103" i="8" s="1"/>
  <c r="S104" i="8"/>
  <c r="T104" i="8" s="1"/>
  <c r="S105" i="8"/>
  <c r="T105" i="8"/>
  <c r="S106" i="8"/>
  <c r="T106" i="8" s="1"/>
  <c r="S107" i="8"/>
  <c r="T107" i="8" s="1"/>
  <c r="S108" i="8"/>
  <c r="T108" i="8" s="1"/>
  <c r="S109" i="8"/>
  <c r="T109" i="8" s="1"/>
  <c r="S110" i="8"/>
  <c r="T110" i="8" s="1"/>
  <c r="S111" i="8"/>
  <c r="T111" i="8" s="1"/>
  <c r="S112" i="8"/>
  <c r="T112" i="8" s="1"/>
  <c r="S113" i="8"/>
  <c r="T113" i="8" s="1"/>
  <c r="S114" i="8"/>
  <c r="T114" i="8" s="1"/>
  <c r="S115" i="8"/>
  <c r="T115" i="8" s="1"/>
  <c r="S116" i="8"/>
  <c r="T116" i="8" s="1"/>
  <c r="S117" i="8"/>
  <c r="T117" i="8" s="1"/>
  <c r="S169" i="8"/>
  <c r="T169" i="8" s="1"/>
  <c r="S170" i="8"/>
  <c r="T170" i="8" s="1"/>
  <c r="S171" i="8"/>
  <c r="T171" i="8" s="1"/>
  <c r="S172" i="8"/>
  <c r="T172" i="8"/>
  <c r="S173" i="8"/>
  <c r="T173" i="8" s="1"/>
  <c r="S174" i="8"/>
  <c r="T174" i="8" s="1"/>
  <c r="S175" i="8"/>
  <c r="T175" i="8" s="1"/>
  <c r="S176" i="8"/>
  <c r="T176" i="8"/>
  <c r="S177" i="8"/>
  <c r="T177" i="8" s="1"/>
  <c r="S178" i="8"/>
  <c r="T178" i="8" s="1"/>
  <c r="S213" i="8"/>
  <c r="T213" i="8" s="1"/>
  <c r="S214" i="8"/>
  <c r="T214" i="8"/>
  <c r="S215" i="8"/>
  <c r="T215" i="8" s="1"/>
  <c r="S216" i="8"/>
  <c r="T216" i="8" s="1"/>
  <c r="S217" i="8"/>
  <c r="T217" i="8" s="1"/>
  <c r="G438" i="6"/>
  <c r="G439" i="6"/>
  <c r="G431" i="6"/>
  <c r="G432" i="6"/>
  <c r="G433" i="6"/>
  <c r="G434" i="6"/>
  <c r="G430" i="6"/>
  <c r="G424" i="6"/>
  <c r="G425" i="6"/>
  <c r="G426" i="6"/>
  <c r="G427" i="6"/>
  <c r="G423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05" i="6"/>
  <c r="AP51" i="18"/>
  <c r="AS51" i="18" s="1"/>
  <c r="R189" i="7"/>
  <c r="Q170" i="7"/>
  <c r="H173" i="6" s="1"/>
  <c r="G173" i="6" s="1"/>
  <c r="R170" i="7"/>
  <c r="Q171" i="7"/>
  <c r="H174" i="6" s="1"/>
  <c r="G174" i="6" s="1"/>
  <c r="R171" i="7"/>
  <c r="P41" i="9"/>
  <c r="G251" i="6" s="1"/>
  <c r="P40" i="9"/>
  <c r="P76" i="9" s="1"/>
  <c r="P39" i="9"/>
  <c r="G249" i="6" s="1"/>
  <c r="P37" i="9"/>
  <c r="G247" i="6" s="1"/>
  <c r="P36" i="9"/>
  <c r="G246" i="6" s="1"/>
  <c r="P35" i="9"/>
  <c r="P34" i="9"/>
  <c r="P33" i="9"/>
  <c r="G243" i="6" s="1"/>
  <c r="P32" i="9"/>
  <c r="G242" i="6" s="1"/>
  <c r="P31" i="9"/>
  <c r="P30" i="9"/>
  <c r="G240" i="6" s="1"/>
  <c r="T9" i="8"/>
  <c r="R9" i="7"/>
  <c r="R10" i="7"/>
  <c r="R11" i="7"/>
  <c r="G14" i="6" s="1"/>
  <c r="R12" i="7"/>
  <c r="R13" i="7"/>
  <c r="R14" i="7"/>
  <c r="R15" i="7"/>
  <c r="R16" i="7"/>
  <c r="G19" i="6" s="1"/>
  <c r="R17" i="7"/>
  <c r="R18" i="7"/>
  <c r="R21" i="7"/>
  <c r="R22" i="7"/>
  <c r="R74" i="7" s="1"/>
  <c r="R23" i="7"/>
  <c r="R75" i="7" s="1"/>
  <c r="R24" i="7"/>
  <c r="R25" i="7"/>
  <c r="R77" i="7" s="1"/>
  <c r="R26" i="7"/>
  <c r="R27" i="7"/>
  <c r="R28" i="7"/>
  <c r="R29" i="7"/>
  <c r="R81" i="7" s="1"/>
  <c r="G84" i="6" s="1"/>
  <c r="R30" i="7"/>
  <c r="R34" i="7"/>
  <c r="R35" i="7"/>
  <c r="R36" i="7"/>
  <c r="R39" i="7" s="1"/>
  <c r="R37" i="7"/>
  <c r="R38" i="7"/>
  <c r="R41" i="7"/>
  <c r="R42" i="7"/>
  <c r="R47" i="7"/>
  <c r="R48" i="7"/>
  <c r="R49" i="7"/>
  <c r="R50" i="7"/>
  <c r="R51" i="7"/>
  <c r="R52" i="7"/>
  <c r="R53" i="7"/>
  <c r="R54" i="7"/>
  <c r="R55" i="7"/>
  <c r="R56" i="7"/>
  <c r="R60" i="7"/>
  <c r="R65" i="7" s="1"/>
  <c r="R103" i="7" s="1"/>
  <c r="G106" i="6" s="1"/>
  <c r="R61" i="7"/>
  <c r="R99" i="7" s="1"/>
  <c r="G102" i="6" s="1"/>
  <c r="R62" i="7"/>
  <c r="R63" i="7"/>
  <c r="R64" i="7"/>
  <c r="R102" i="7" s="1"/>
  <c r="R67" i="7"/>
  <c r="R68" i="7"/>
  <c r="R110" i="7"/>
  <c r="R111" i="7"/>
  <c r="R112" i="7"/>
  <c r="R113" i="7"/>
  <c r="R114" i="7"/>
  <c r="R117" i="7"/>
  <c r="R118" i="7"/>
  <c r="R119" i="7"/>
  <c r="R120" i="7"/>
  <c r="R123" i="7"/>
  <c r="R126" i="7" s="1"/>
  <c r="R124" i="7"/>
  <c r="R125" i="7"/>
  <c r="R128" i="7"/>
  <c r="R129" i="7"/>
  <c r="R132" i="7" s="1"/>
  <c r="R130" i="7"/>
  <c r="R131" i="7"/>
  <c r="R142" i="7"/>
  <c r="R143" i="7"/>
  <c r="R146" i="7"/>
  <c r="R147" i="7"/>
  <c r="R156" i="7"/>
  <c r="R157" i="7"/>
  <c r="R158" i="7"/>
  <c r="R159" i="7"/>
  <c r="R160" i="7"/>
  <c r="R161" i="7"/>
  <c r="R162" i="7"/>
  <c r="R163" i="7"/>
  <c r="R164" i="7"/>
  <c r="R165" i="7"/>
  <c r="R166" i="7"/>
  <c r="R167" i="7"/>
  <c r="R168" i="7"/>
  <c r="R169" i="7"/>
  <c r="R175" i="7"/>
  <c r="R176" i="7"/>
  <c r="R177" i="7"/>
  <c r="R178" i="7"/>
  <c r="R179" i="7"/>
  <c r="R180" i="7"/>
  <c r="R181" i="7"/>
  <c r="R182" i="7"/>
  <c r="R186" i="7"/>
  <c r="R187" i="7"/>
  <c r="R188" i="7"/>
  <c r="H421" i="6"/>
  <c r="G421" i="6" s="1"/>
  <c r="H428" i="6"/>
  <c r="G428" i="6" s="1"/>
  <c r="H435" i="6"/>
  <c r="G435" i="6"/>
  <c r="S13" i="8"/>
  <c r="T13" i="8" s="1"/>
  <c r="S14" i="8"/>
  <c r="H335" i="6" s="1"/>
  <c r="G335" i="6" s="1"/>
  <c r="S15" i="8"/>
  <c r="T15" i="8" s="1"/>
  <c r="S16" i="8"/>
  <c r="H337" i="6"/>
  <c r="G337" i="6" s="1"/>
  <c r="S19" i="8"/>
  <c r="H340" i="6" s="1"/>
  <c r="G340" i="6" s="1"/>
  <c r="G20" i="8"/>
  <c r="G28" i="8" s="1"/>
  <c r="C11" i="16" s="1"/>
  <c r="H20" i="8"/>
  <c r="I20" i="8"/>
  <c r="I28" i="8" s="1"/>
  <c r="J20" i="8"/>
  <c r="K20" i="8"/>
  <c r="K28" i="8" s="1"/>
  <c r="L20" i="8"/>
  <c r="M20" i="8"/>
  <c r="N20" i="8"/>
  <c r="O20" i="8"/>
  <c r="O28" i="8" s="1"/>
  <c r="T21" i="16" s="1"/>
  <c r="P20" i="8"/>
  <c r="Q20" i="8"/>
  <c r="Q28" i="8" s="1"/>
  <c r="R20" i="8"/>
  <c r="S22" i="8"/>
  <c r="T22" i="8" s="1"/>
  <c r="S23" i="8"/>
  <c r="H344" i="6"/>
  <c r="G344" i="6" s="1"/>
  <c r="S26" i="8"/>
  <c r="T26" i="8" s="1"/>
  <c r="G27" i="8"/>
  <c r="H27" i="8"/>
  <c r="H28" i="8" s="1"/>
  <c r="I27" i="8"/>
  <c r="J27" i="8"/>
  <c r="J28" i="8" s="1"/>
  <c r="I19" i="16" s="1"/>
  <c r="K27" i="8"/>
  <c r="L27" i="8"/>
  <c r="M27" i="8"/>
  <c r="N27" i="8"/>
  <c r="N28" i="8" s="1"/>
  <c r="O27" i="8"/>
  <c r="P27" i="8"/>
  <c r="Q27" i="8"/>
  <c r="R27" i="8"/>
  <c r="S30" i="8"/>
  <c r="T30" i="8" s="1"/>
  <c r="S31" i="8"/>
  <c r="T31" i="8" s="1"/>
  <c r="S32" i="8"/>
  <c r="T32" i="8" s="1"/>
  <c r="S33" i="8"/>
  <c r="T33" i="8" s="1"/>
  <c r="S34" i="8"/>
  <c r="H355" i="6" s="1"/>
  <c r="G355" i="6" s="1"/>
  <c r="S35" i="8"/>
  <c r="S38" i="8"/>
  <c r="H359" i="6" s="1"/>
  <c r="G39" i="8"/>
  <c r="H39" i="8"/>
  <c r="I39" i="8"/>
  <c r="J39" i="8"/>
  <c r="K39" i="8"/>
  <c r="K40" i="8" s="1"/>
  <c r="K308" i="8" s="1"/>
  <c r="L39" i="8"/>
  <c r="M39" i="8"/>
  <c r="N39" i="8"/>
  <c r="O39" i="8"/>
  <c r="P39" i="8"/>
  <c r="Q39" i="8"/>
  <c r="R39" i="8"/>
  <c r="G44" i="8"/>
  <c r="G52" i="8" s="1"/>
  <c r="F49" i="18" s="1"/>
  <c r="S45" i="8"/>
  <c r="T45" i="8" s="1"/>
  <c r="S48" i="8"/>
  <c r="T48" i="8" s="1"/>
  <c r="S49" i="8"/>
  <c r="T49" i="8"/>
  <c r="S50" i="8"/>
  <c r="T50" i="8" s="1"/>
  <c r="S53" i="8"/>
  <c r="T53" i="8" s="1"/>
  <c r="S55" i="8"/>
  <c r="T55" i="8" s="1"/>
  <c r="S60" i="8"/>
  <c r="T60" i="8"/>
  <c r="S62" i="8"/>
  <c r="T62" i="8" s="1"/>
  <c r="S64" i="8"/>
  <c r="T64" i="8" s="1"/>
  <c r="S65" i="8"/>
  <c r="S66" i="8"/>
  <c r="T66" i="8" s="1"/>
  <c r="S68" i="8"/>
  <c r="T68" i="8" s="1"/>
  <c r="S71" i="8"/>
  <c r="T71" i="8" s="1"/>
  <c r="S72" i="8"/>
  <c r="T72" i="8" s="1"/>
  <c r="S73" i="8"/>
  <c r="T73" i="8" s="1"/>
  <c r="S74" i="8"/>
  <c r="T74" i="8" s="1"/>
  <c r="S75" i="8"/>
  <c r="T75" i="8" s="1"/>
  <c r="S76" i="8"/>
  <c r="T76" i="8" s="1"/>
  <c r="S77" i="8"/>
  <c r="T77" i="8" s="1"/>
  <c r="S78" i="8"/>
  <c r="T78" i="8" s="1"/>
  <c r="S79" i="8"/>
  <c r="T79" i="8" s="1"/>
  <c r="S80" i="8"/>
  <c r="T80" i="8" s="1"/>
  <c r="S81" i="8"/>
  <c r="T81" i="8" s="1"/>
  <c r="S82" i="8"/>
  <c r="T82" i="8" s="1"/>
  <c r="S83" i="8"/>
  <c r="T83" i="8" s="1"/>
  <c r="S84" i="8"/>
  <c r="T84" i="8" s="1"/>
  <c r="S85" i="8"/>
  <c r="T85" i="8" s="1"/>
  <c r="S87" i="8"/>
  <c r="T87" i="8" s="1"/>
  <c r="S88" i="8"/>
  <c r="T88" i="8" s="1"/>
  <c r="S89" i="8"/>
  <c r="T89" i="8" s="1"/>
  <c r="S90" i="8"/>
  <c r="T90" i="8" s="1"/>
  <c r="S91" i="8"/>
  <c r="T91" i="8" s="1"/>
  <c r="S92" i="8"/>
  <c r="T92" i="8" s="1"/>
  <c r="S93" i="8"/>
  <c r="T93" i="8" s="1"/>
  <c r="S94" i="8"/>
  <c r="T94" i="8" s="1"/>
  <c r="S95" i="8"/>
  <c r="T95" i="8" s="1"/>
  <c r="S96" i="8"/>
  <c r="T96" i="8" s="1"/>
  <c r="S97" i="8"/>
  <c r="T97" i="8" s="1"/>
  <c r="S98" i="8"/>
  <c r="T98" i="8" s="1"/>
  <c r="S99" i="8"/>
  <c r="S100" i="8"/>
  <c r="T100" i="8" s="1"/>
  <c r="S101" i="8"/>
  <c r="T101" i="8" s="1"/>
  <c r="S102" i="8"/>
  <c r="T102" i="8" s="1"/>
  <c r="S118" i="8"/>
  <c r="T118" i="8" s="1"/>
  <c r="S121" i="8"/>
  <c r="S122" i="8"/>
  <c r="T122" i="8" s="1"/>
  <c r="S123" i="8"/>
  <c r="T123" i="8" s="1"/>
  <c r="S124" i="8"/>
  <c r="T124" i="8" s="1"/>
  <c r="S125" i="8"/>
  <c r="T125" i="8" s="1"/>
  <c r="S126" i="8"/>
  <c r="T126" i="8" s="1"/>
  <c r="S127" i="8"/>
  <c r="T127" i="8" s="1"/>
  <c r="S128" i="8"/>
  <c r="T128" i="8" s="1"/>
  <c r="S129" i="8"/>
  <c r="T129" i="8" s="1"/>
  <c r="S130" i="8"/>
  <c r="T130" i="8" s="1"/>
  <c r="S131" i="8"/>
  <c r="T131" i="8" s="1"/>
  <c r="S132" i="8"/>
  <c r="T132" i="8"/>
  <c r="S133" i="8"/>
  <c r="T133" i="8" s="1"/>
  <c r="S134" i="8"/>
  <c r="T134" i="8" s="1"/>
  <c r="S135" i="8"/>
  <c r="T135" i="8" s="1"/>
  <c r="S136" i="8"/>
  <c r="T136" i="8" s="1"/>
  <c r="S137" i="8"/>
  <c r="T137" i="8" s="1"/>
  <c r="S138" i="8"/>
  <c r="T138" i="8" s="1"/>
  <c r="S139" i="8"/>
  <c r="T139" i="8" s="1"/>
  <c r="S140" i="8"/>
  <c r="T140" i="8"/>
  <c r="S141" i="8"/>
  <c r="T141" i="8" s="1"/>
  <c r="S142" i="8"/>
  <c r="T142" i="8" s="1"/>
  <c r="S143" i="8"/>
  <c r="T143" i="8" s="1"/>
  <c r="S144" i="8"/>
  <c r="S145" i="8"/>
  <c r="T145" i="8" s="1"/>
  <c r="S146" i="8"/>
  <c r="T146" i="8"/>
  <c r="S147" i="8"/>
  <c r="T147" i="8" s="1"/>
  <c r="S148" i="8"/>
  <c r="T148" i="8"/>
  <c r="S149" i="8"/>
  <c r="T149" i="8" s="1"/>
  <c r="S150" i="8"/>
  <c r="T150" i="8"/>
  <c r="S151" i="8"/>
  <c r="T151" i="8" s="1"/>
  <c r="S152" i="8"/>
  <c r="T152" i="8"/>
  <c r="S153" i="8"/>
  <c r="T153" i="8" s="1"/>
  <c r="S154" i="8"/>
  <c r="T154" i="8"/>
  <c r="S155" i="8"/>
  <c r="T155" i="8" s="1"/>
  <c r="S156" i="8"/>
  <c r="T156" i="8"/>
  <c r="S157" i="8"/>
  <c r="T157" i="8" s="1"/>
  <c r="S158" i="8"/>
  <c r="T158" i="8"/>
  <c r="S159" i="8"/>
  <c r="T159" i="8" s="1"/>
  <c r="S161" i="8"/>
  <c r="S162" i="8"/>
  <c r="S163" i="8"/>
  <c r="T163" i="8" s="1"/>
  <c r="S164" i="8"/>
  <c r="T164" i="8"/>
  <c r="S165" i="8"/>
  <c r="T165" i="8" s="1"/>
  <c r="S166" i="8"/>
  <c r="T166" i="8" s="1"/>
  <c r="S167" i="8"/>
  <c r="T167" i="8" s="1"/>
  <c r="S168" i="8"/>
  <c r="T168" i="8"/>
  <c r="S179" i="8"/>
  <c r="T179" i="8" s="1"/>
  <c r="S180" i="8"/>
  <c r="T180" i="8" s="1"/>
  <c r="G181" i="8"/>
  <c r="C15" i="16" s="1"/>
  <c r="H181" i="8"/>
  <c r="E15" i="16" s="1"/>
  <c r="I181" i="8"/>
  <c r="G15" i="16" s="1"/>
  <c r="J181" i="8"/>
  <c r="I15" i="16"/>
  <c r="K181" i="8"/>
  <c r="K15" i="16" s="1"/>
  <c r="L181" i="8"/>
  <c r="M15" i="16"/>
  <c r="M181" i="8"/>
  <c r="O15" i="16" s="1"/>
  <c r="N181" i="8"/>
  <c r="Q15" i="16" s="1"/>
  <c r="R15" i="16" s="1"/>
  <c r="O181" i="8"/>
  <c r="S15" i="16" s="1"/>
  <c r="P181" i="8"/>
  <c r="U15" i="16" s="1"/>
  <c r="Q181" i="8"/>
  <c r="W15" i="16" s="1"/>
  <c r="X15" i="16" s="1"/>
  <c r="R181" i="8"/>
  <c r="Y15" i="16" s="1"/>
  <c r="S182" i="8"/>
  <c r="T182" i="8"/>
  <c r="S183" i="8"/>
  <c r="T183" i="8" s="1"/>
  <c r="S184" i="8"/>
  <c r="T184" i="8" s="1"/>
  <c r="S185" i="8"/>
  <c r="T185" i="8" s="1"/>
  <c r="S186" i="8"/>
  <c r="T186" i="8"/>
  <c r="S187" i="8"/>
  <c r="T187" i="8" s="1"/>
  <c r="S188" i="8"/>
  <c r="T188" i="8"/>
  <c r="S189" i="8"/>
  <c r="T189" i="8" s="1"/>
  <c r="S190" i="8"/>
  <c r="T190" i="8"/>
  <c r="S191" i="8"/>
  <c r="T191" i="8" s="1"/>
  <c r="S192" i="8"/>
  <c r="T192" i="8" s="1"/>
  <c r="S193" i="8"/>
  <c r="T193" i="8" s="1"/>
  <c r="S194" i="8"/>
  <c r="T194" i="8"/>
  <c r="S195" i="8"/>
  <c r="T195" i="8" s="1"/>
  <c r="S196" i="8"/>
  <c r="T196" i="8"/>
  <c r="S197" i="8"/>
  <c r="H371" i="6" s="1"/>
  <c r="G371" i="6" s="1"/>
  <c r="G198" i="8"/>
  <c r="C16" i="16" s="1"/>
  <c r="H198" i="8"/>
  <c r="E16" i="16"/>
  <c r="F16" i="16" s="1"/>
  <c r="I198" i="8"/>
  <c r="G16" i="16" s="1"/>
  <c r="J198" i="8"/>
  <c r="I16" i="16" s="1"/>
  <c r="K198" i="8"/>
  <c r="K16" i="16" s="1"/>
  <c r="L198" i="8"/>
  <c r="M16" i="16" s="1"/>
  <c r="M198" i="8"/>
  <c r="O16" i="16" s="1"/>
  <c r="N198" i="8"/>
  <c r="Q16" i="16" s="1"/>
  <c r="S199" i="8"/>
  <c r="S200" i="8"/>
  <c r="T200" i="8" s="1"/>
  <c r="S201" i="8"/>
  <c r="S202" i="8"/>
  <c r="T202" i="8" s="1"/>
  <c r="S203" i="8"/>
  <c r="T203" i="8"/>
  <c r="S204" i="8"/>
  <c r="T204" i="8" s="1"/>
  <c r="S205" i="8"/>
  <c r="T205" i="8"/>
  <c r="S206" i="8"/>
  <c r="T206" i="8" s="1"/>
  <c r="S207" i="8"/>
  <c r="T207" i="8" s="1"/>
  <c r="S208" i="8"/>
  <c r="T208" i="8" s="1"/>
  <c r="S210" i="8"/>
  <c r="T210" i="8"/>
  <c r="S211" i="8"/>
  <c r="T211" i="8" s="1"/>
  <c r="S212" i="8"/>
  <c r="T212" i="8"/>
  <c r="S218" i="8"/>
  <c r="T218" i="8" s="1"/>
  <c r="G219" i="8"/>
  <c r="C17" i="16"/>
  <c r="H219" i="8"/>
  <c r="E17" i="16" s="1"/>
  <c r="I219" i="8"/>
  <c r="G17" i="16" s="1"/>
  <c r="J219" i="8"/>
  <c r="I17" i="16"/>
  <c r="K219" i="8"/>
  <c r="K17" i="16" s="1"/>
  <c r="L219" i="8"/>
  <c r="M17" i="16"/>
  <c r="M219" i="8"/>
  <c r="O17" i="16" s="1"/>
  <c r="N219" i="8"/>
  <c r="Q17" i="16"/>
  <c r="O219" i="8"/>
  <c r="S17" i="16"/>
  <c r="P219" i="8"/>
  <c r="U17" i="16" s="1"/>
  <c r="Q219" i="8"/>
  <c r="W17" i="16"/>
  <c r="R219" i="8"/>
  <c r="Y17" i="16" s="1"/>
  <c r="S220" i="8"/>
  <c r="T220" i="8"/>
  <c r="S221" i="8"/>
  <c r="T221" i="8" s="1"/>
  <c r="S222" i="8"/>
  <c r="T222" i="8" s="1"/>
  <c r="S223" i="8"/>
  <c r="T223" i="8"/>
  <c r="H224" i="8"/>
  <c r="E22" i="16" s="1"/>
  <c r="I224" i="8"/>
  <c r="G22" i="16" s="1"/>
  <c r="J224" i="8"/>
  <c r="K224" i="8"/>
  <c r="K22" i="16" s="1"/>
  <c r="L224" i="8"/>
  <c r="M22" i="16" s="1"/>
  <c r="M224" i="8"/>
  <c r="O22" i="16" s="1"/>
  <c r="N224" i="8"/>
  <c r="Q22" i="16" s="1"/>
  <c r="O224" i="8"/>
  <c r="S22" i="16" s="1"/>
  <c r="P224" i="8"/>
  <c r="Q224" i="8"/>
  <c r="AT221" i="18" s="1"/>
  <c r="AV221" i="18" s="1"/>
  <c r="R224" i="8"/>
  <c r="Y22" i="16" s="1"/>
  <c r="S226" i="8"/>
  <c r="T226" i="8" s="1"/>
  <c r="S227" i="8"/>
  <c r="T227" i="8" s="1"/>
  <c r="S228" i="8"/>
  <c r="T228" i="8" s="1"/>
  <c r="S229" i="8"/>
  <c r="T229" i="8" s="1"/>
  <c r="S230" i="8"/>
  <c r="T230" i="8"/>
  <c r="S231" i="8"/>
  <c r="T231" i="8" s="1"/>
  <c r="S232" i="8"/>
  <c r="T232" i="8" s="1"/>
  <c r="S233" i="8"/>
  <c r="T233" i="8" s="1"/>
  <c r="S234" i="8"/>
  <c r="T234" i="8" s="1"/>
  <c r="G235" i="8"/>
  <c r="F232" i="18" s="1"/>
  <c r="I232" i="18" s="1"/>
  <c r="H235" i="8"/>
  <c r="E23" i="16" s="1"/>
  <c r="I235" i="8"/>
  <c r="G23" i="16" s="1"/>
  <c r="H23" i="16" s="1"/>
  <c r="J235" i="8"/>
  <c r="I23" i="16" s="1"/>
  <c r="K235" i="8"/>
  <c r="K23" i="16" s="1"/>
  <c r="L235" i="8"/>
  <c r="M23" i="16" s="1"/>
  <c r="M235" i="8"/>
  <c r="O23" i="16" s="1"/>
  <c r="N235" i="8"/>
  <c r="Q23" i="16" s="1"/>
  <c r="O235" i="8"/>
  <c r="S23" i="16" s="1"/>
  <c r="P235" i="8"/>
  <c r="U23" i="16" s="1"/>
  <c r="Q235" i="8"/>
  <c r="W23" i="16" s="1"/>
  <c r="R235" i="8"/>
  <c r="Y23" i="16" s="1"/>
  <c r="S236" i="8"/>
  <c r="T236" i="8" s="1"/>
  <c r="S237" i="8"/>
  <c r="T237" i="8" s="1"/>
  <c r="S238" i="8"/>
  <c r="T238" i="8" s="1"/>
  <c r="S239" i="8"/>
  <c r="T239" i="8" s="1"/>
  <c r="S240" i="8"/>
  <c r="T240" i="8" s="1"/>
  <c r="S241" i="8"/>
  <c r="T241" i="8" s="1"/>
  <c r="S242" i="8"/>
  <c r="T242" i="8" s="1"/>
  <c r="S243" i="8"/>
  <c r="T243" i="8" s="1"/>
  <c r="S244" i="8"/>
  <c r="T244" i="8" s="1"/>
  <c r="S245" i="8"/>
  <c r="T245" i="8" s="1"/>
  <c r="G246" i="8"/>
  <c r="C24" i="16" s="1"/>
  <c r="H246" i="8"/>
  <c r="E24" i="16" s="1"/>
  <c r="I246" i="8"/>
  <c r="G24" i="16" s="1"/>
  <c r="H24" i="16" s="1"/>
  <c r="J246" i="8"/>
  <c r="I24" i="16" s="1"/>
  <c r="K246" i="8"/>
  <c r="K24" i="16" s="1"/>
  <c r="L24" i="16" s="1"/>
  <c r="L246" i="8"/>
  <c r="M24" i="16" s="1"/>
  <c r="M246" i="8"/>
  <c r="O24" i="16" s="1"/>
  <c r="N246" i="8"/>
  <c r="Q24" i="16" s="1"/>
  <c r="O246" i="8"/>
  <c r="S24" i="16" s="1"/>
  <c r="P246" i="8"/>
  <c r="U24" i="16" s="1"/>
  <c r="Q246" i="8"/>
  <c r="W24" i="16" s="1"/>
  <c r="R246" i="8"/>
  <c r="Y24" i="16" s="1"/>
  <c r="S247" i="8"/>
  <c r="T247" i="8" s="1"/>
  <c r="S248" i="8"/>
  <c r="T248" i="8" s="1"/>
  <c r="S249" i="8"/>
  <c r="T249" i="8" s="1"/>
  <c r="S250" i="8"/>
  <c r="T250" i="8" s="1"/>
  <c r="S251" i="8"/>
  <c r="T251" i="8" s="1"/>
  <c r="S252" i="8"/>
  <c r="H378" i="6" s="1"/>
  <c r="G378" i="6" s="1"/>
  <c r="S253" i="8"/>
  <c r="H379" i="6" s="1"/>
  <c r="G379" i="6" s="1"/>
  <c r="S254" i="8"/>
  <c r="T254" i="8" s="1"/>
  <c r="G255" i="8"/>
  <c r="H255" i="8"/>
  <c r="I255" i="8"/>
  <c r="J255" i="8"/>
  <c r="K255" i="8"/>
  <c r="L255" i="8"/>
  <c r="M255" i="8"/>
  <c r="N255" i="8"/>
  <c r="O255" i="8"/>
  <c r="P255" i="8"/>
  <c r="Q255" i="8"/>
  <c r="R255" i="8"/>
  <c r="S256" i="8"/>
  <c r="T256" i="8" s="1"/>
  <c r="S257" i="8"/>
  <c r="T257" i="8" s="1"/>
  <c r="S258" i="8"/>
  <c r="T258" i="8" s="1"/>
  <c r="S259" i="8"/>
  <c r="T259" i="8" s="1"/>
  <c r="S260" i="8"/>
  <c r="T260" i="8" s="1"/>
  <c r="G261" i="8"/>
  <c r="H261" i="8"/>
  <c r="I261" i="8"/>
  <c r="J261" i="8"/>
  <c r="K261" i="8"/>
  <c r="L261" i="8"/>
  <c r="M261" i="8"/>
  <c r="N261" i="8"/>
  <c r="O261" i="8"/>
  <c r="P261" i="8"/>
  <c r="Q261" i="8"/>
  <c r="R261" i="8"/>
  <c r="S262" i="8"/>
  <c r="T262" i="8" s="1"/>
  <c r="S263" i="8"/>
  <c r="T263" i="8" s="1"/>
  <c r="S264" i="8"/>
  <c r="T264" i="8"/>
  <c r="S265" i="8"/>
  <c r="T265" i="8" s="1"/>
  <c r="S266" i="8"/>
  <c r="T266" i="8" s="1"/>
  <c r="G267" i="8"/>
  <c r="H267" i="8"/>
  <c r="I267" i="8"/>
  <c r="J267" i="8"/>
  <c r="K267" i="8"/>
  <c r="L267" i="8"/>
  <c r="M267" i="8"/>
  <c r="N267" i="8"/>
  <c r="O267" i="8"/>
  <c r="P267" i="8"/>
  <c r="R267" i="8"/>
  <c r="S268" i="8"/>
  <c r="T268" i="8" s="1"/>
  <c r="S269" i="8"/>
  <c r="T269" i="8" s="1"/>
  <c r="S271" i="8"/>
  <c r="T271" i="8" s="1"/>
  <c r="S272" i="8"/>
  <c r="T272" i="8" s="1"/>
  <c r="G273" i="8"/>
  <c r="H273" i="8"/>
  <c r="I273" i="8"/>
  <c r="J273" i="8"/>
  <c r="K273" i="8"/>
  <c r="L273" i="8"/>
  <c r="M273" i="8"/>
  <c r="N273" i="8"/>
  <c r="O273" i="8"/>
  <c r="P273" i="8"/>
  <c r="Q273" i="8"/>
  <c r="R273" i="8"/>
  <c r="AX270" i="18" s="1"/>
  <c r="AZ270" i="18" s="1"/>
  <c r="S274" i="8"/>
  <c r="T274" i="8" s="1"/>
  <c r="S275" i="8"/>
  <c r="T275" i="8" s="1"/>
  <c r="S276" i="8"/>
  <c r="T276" i="8" s="1"/>
  <c r="S277" i="8"/>
  <c r="T277" i="8" s="1"/>
  <c r="S278" i="8"/>
  <c r="T278" i="8" s="1"/>
  <c r="S279" i="8"/>
  <c r="T279" i="8" s="1"/>
  <c r="S280" i="8"/>
  <c r="T280" i="8" s="1"/>
  <c r="S281" i="8"/>
  <c r="T281" i="8" s="1"/>
  <c r="S282" i="8"/>
  <c r="T282" i="8" s="1"/>
  <c r="S283" i="8"/>
  <c r="T283" i="8" s="1"/>
  <c r="S285" i="8"/>
  <c r="S286" i="8"/>
  <c r="T286" i="8"/>
  <c r="G289" i="8"/>
  <c r="H289" i="8"/>
  <c r="I289" i="8"/>
  <c r="J289" i="8"/>
  <c r="K289" i="8"/>
  <c r="L289" i="8"/>
  <c r="M289" i="8"/>
  <c r="N289" i="8"/>
  <c r="O289" i="8"/>
  <c r="P289" i="8"/>
  <c r="Q289" i="8"/>
  <c r="R289" i="8"/>
  <c r="S290" i="8"/>
  <c r="S291" i="8"/>
  <c r="T291" i="8" s="1"/>
  <c r="S292" i="8"/>
  <c r="T292" i="8" s="1"/>
  <c r="S293" i="8"/>
  <c r="T293" i="8" s="1"/>
  <c r="S294" i="8"/>
  <c r="G295" i="8"/>
  <c r="H295" i="8"/>
  <c r="I295" i="8"/>
  <c r="J295" i="8"/>
  <c r="K295" i="8"/>
  <c r="L295" i="8"/>
  <c r="M295" i="8"/>
  <c r="N295" i="8"/>
  <c r="O295" i="8"/>
  <c r="P295" i="8"/>
  <c r="Q295" i="8"/>
  <c r="R295" i="8"/>
  <c r="S296" i="8"/>
  <c r="S297" i="8"/>
  <c r="T297" i="8"/>
  <c r="S298" i="8"/>
  <c r="T298" i="8" s="1"/>
  <c r="P9" i="9"/>
  <c r="G219" i="6" s="1"/>
  <c r="D10" i="9"/>
  <c r="E10" i="9"/>
  <c r="F10" i="9"/>
  <c r="F20" i="9" s="1"/>
  <c r="G10" i="9"/>
  <c r="H10" i="9"/>
  <c r="H20" i="9" s="1"/>
  <c r="I10" i="9"/>
  <c r="J10" i="9"/>
  <c r="J20" i="9" s="1"/>
  <c r="K10" i="9"/>
  <c r="K20" i="9" s="1"/>
  <c r="L10" i="9"/>
  <c r="M10" i="9"/>
  <c r="N10" i="9"/>
  <c r="N20" i="9"/>
  <c r="O10" i="9"/>
  <c r="P11" i="9"/>
  <c r="G221" i="6" s="1"/>
  <c r="P12" i="9"/>
  <c r="P13" i="9"/>
  <c r="P67" i="9" s="1"/>
  <c r="P14" i="9"/>
  <c r="P15" i="9"/>
  <c r="G225" i="6" s="1"/>
  <c r="G279" i="6" s="1"/>
  <c r="P16" i="9"/>
  <c r="P17" i="9"/>
  <c r="P71" i="9" s="1"/>
  <c r="P18" i="9"/>
  <c r="G228" i="6" s="1"/>
  <c r="G282" i="6" s="1"/>
  <c r="P19" i="9"/>
  <c r="G229" i="6" s="1"/>
  <c r="P21" i="9"/>
  <c r="P22" i="9"/>
  <c r="P23" i="9"/>
  <c r="P77" i="9" s="1"/>
  <c r="D24" i="9"/>
  <c r="E24" i="9"/>
  <c r="F24" i="9"/>
  <c r="G24" i="9"/>
  <c r="H24" i="9"/>
  <c r="I24" i="9"/>
  <c r="I78" i="9" s="1"/>
  <c r="J24" i="9"/>
  <c r="K24" i="9"/>
  <c r="L24" i="9"/>
  <c r="M24" i="9"/>
  <c r="N24" i="9"/>
  <c r="O24" i="9"/>
  <c r="P27" i="9"/>
  <c r="D28" i="9"/>
  <c r="D38" i="9" s="1"/>
  <c r="E28" i="9"/>
  <c r="E38" i="9" s="1"/>
  <c r="F28" i="9"/>
  <c r="F38" i="9" s="1"/>
  <c r="G28" i="9"/>
  <c r="G38" i="9" s="1"/>
  <c r="H28" i="9"/>
  <c r="H38" i="9" s="1"/>
  <c r="I28" i="9"/>
  <c r="I38" i="9" s="1"/>
  <c r="K28" i="9"/>
  <c r="K38" i="9" s="1"/>
  <c r="K43" i="9" s="1"/>
  <c r="L28" i="9"/>
  <c r="L38" i="9" s="1"/>
  <c r="L43" i="9" s="1"/>
  <c r="M28" i="9"/>
  <c r="M38" i="9" s="1"/>
  <c r="N28" i="9"/>
  <c r="N38" i="9"/>
  <c r="O28" i="9"/>
  <c r="O38" i="9" s="1"/>
  <c r="G241" i="6"/>
  <c r="G244" i="6"/>
  <c r="D42" i="9"/>
  <c r="E42" i="9"/>
  <c r="F42" i="9"/>
  <c r="G42" i="9"/>
  <c r="G78" i="9"/>
  <c r="H42" i="9"/>
  <c r="I42" i="9"/>
  <c r="J42" i="9"/>
  <c r="J78" i="9"/>
  <c r="K42" i="9"/>
  <c r="K78" i="9" s="1"/>
  <c r="L42" i="9"/>
  <c r="M42" i="9"/>
  <c r="N42" i="9"/>
  <c r="N78" i="9" s="1"/>
  <c r="O42" i="9"/>
  <c r="P81" i="9"/>
  <c r="H291" i="6" s="1"/>
  <c r="G291" i="6" s="1"/>
  <c r="P82" i="9"/>
  <c r="H292" i="6" s="1"/>
  <c r="G292" i="6" s="1"/>
  <c r="P83" i="9"/>
  <c r="H293" i="6" s="1"/>
  <c r="G293" i="6" s="1"/>
  <c r="P85" i="9"/>
  <c r="G295" i="6" s="1"/>
  <c r="P86" i="9"/>
  <c r="G296" i="6" s="1"/>
  <c r="D87" i="9"/>
  <c r="E87" i="9"/>
  <c r="F87" i="9"/>
  <c r="G87" i="9"/>
  <c r="I87" i="9"/>
  <c r="J87" i="9"/>
  <c r="K87" i="9"/>
  <c r="L87" i="9"/>
  <c r="M87" i="9"/>
  <c r="N87" i="9"/>
  <c r="O87" i="9"/>
  <c r="D91" i="9"/>
  <c r="E91" i="9"/>
  <c r="F91" i="9"/>
  <c r="G91" i="9"/>
  <c r="H91" i="9"/>
  <c r="I91" i="9"/>
  <c r="J91" i="9"/>
  <c r="K91" i="9"/>
  <c r="L91" i="9"/>
  <c r="M91" i="9"/>
  <c r="N91" i="9"/>
  <c r="O91" i="9"/>
  <c r="P92" i="9"/>
  <c r="H303" i="6" s="1"/>
  <c r="G303" i="6" s="1"/>
  <c r="P93" i="9"/>
  <c r="H304" i="6" s="1"/>
  <c r="G304" i="6" s="1"/>
  <c r="P94" i="9"/>
  <c r="H305" i="6" s="1"/>
  <c r="G305" i="6" s="1"/>
  <c r="D95" i="9"/>
  <c r="E95" i="9"/>
  <c r="F95" i="9"/>
  <c r="G95" i="9"/>
  <c r="H95" i="9"/>
  <c r="I95" i="9"/>
  <c r="J95" i="9"/>
  <c r="K95" i="9"/>
  <c r="L95" i="9"/>
  <c r="M95" i="9"/>
  <c r="N95" i="9"/>
  <c r="O95" i="9"/>
  <c r="P96" i="9"/>
  <c r="H307" i="6" s="1"/>
  <c r="G307" i="6" s="1"/>
  <c r="D100" i="9"/>
  <c r="P103" i="9"/>
  <c r="H315" i="6" s="1"/>
  <c r="G315" i="6" s="1"/>
  <c r="P104" i="9"/>
  <c r="H316" i="6" s="1"/>
  <c r="G316" i="6" s="1"/>
  <c r="P105" i="9"/>
  <c r="H317" i="6" s="1"/>
  <c r="G317" i="6" s="1"/>
  <c r="P106" i="9"/>
  <c r="H318" i="6" s="1"/>
  <c r="G318" i="6" s="1"/>
  <c r="P107" i="9"/>
  <c r="H319" i="6"/>
  <c r="G319" i="6" s="1"/>
  <c r="P109" i="9"/>
  <c r="H321" i="6" s="1"/>
  <c r="G321" i="6" s="1"/>
  <c r="P110" i="9"/>
  <c r="H322" i="6" s="1"/>
  <c r="G322" i="6" s="1"/>
  <c r="P112" i="9"/>
  <c r="H324" i="6" s="1"/>
  <c r="G324" i="6" s="1"/>
  <c r="P114" i="9"/>
  <c r="H326" i="6" s="1"/>
  <c r="G326" i="6" s="1"/>
  <c r="P115" i="9"/>
  <c r="H327" i="6" s="1"/>
  <c r="G327" i="6" s="1"/>
  <c r="P116" i="9"/>
  <c r="H328" i="6" s="1"/>
  <c r="G328" i="6" s="1"/>
  <c r="G329" i="6"/>
  <c r="G17" i="6"/>
  <c r="G21" i="6"/>
  <c r="E19" i="7"/>
  <c r="F19" i="7"/>
  <c r="G19" i="7"/>
  <c r="H19" i="7"/>
  <c r="I19" i="7"/>
  <c r="J19" i="7"/>
  <c r="K19" i="7"/>
  <c r="L19" i="7"/>
  <c r="M19" i="7"/>
  <c r="N19" i="7"/>
  <c r="O19" i="7"/>
  <c r="P19" i="7"/>
  <c r="Q21" i="7"/>
  <c r="H24" i="6" s="1"/>
  <c r="G24" i="6" s="1"/>
  <c r="Q22" i="7"/>
  <c r="H25" i="6" s="1"/>
  <c r="Q23" i="7"/>
  <c r="H26" i="6" s="1"/>
  <c r="G26" i="6" s="1"/>
  <c r="Q24" i="7"/>
  <c r="H27" i="6" s="1"/>
  <c r="G27" i="6" s="1"/>
  <c r="Q25" i="7"/>
  <c r="H28" i="6" s="1"/>
  <c r="G28" i="6" s="1"/>
  <c r="Q26" i="7"/>
  <c r="H29" i="6" s="1"/>
  <c r="G29" i="6" s="1"/>
  <c r="Q27" i="7"/>
  <c r="H30" i="6" s="1"/>
  <c r="G30" i="6" s="1"/>
  <c r="Q28" i="7"/>
  <c r="Q29" i="7"/>
  <c r="H32" i="6" s="1"/>
  <c r="G32" i="6" s="1"/>
  <c r="Q30" i="7"/>
  <c r="H33" i="6" s="1"/>
  <c r="G33" i="6" s="1"/>
  <c r="E31" i="7"/>
  <c r="F31" i="7"/>
  <c r="F83" i="7" s="1"/>
  <c r="G31" i="7"/>
  <c r="G83" i="7" s="1"/>
  <c r="H31" i="7"/>
  <c r="I31" i="7"/>
  <c r="J31" i="7"/>
  <c r="K31" i="7"/>
  <c r="K83" i="7" s="1"/>
  <c r="L31" i="7"/>
  <c r="M31" i="7"/>
  <c r="N31" i="7"/>
  <c r="O31" i="7"/>
  <c r="P31" i="7"/>
  <c r="Q34" i="7"/>
  <c r="H37" i="6" s="1"/>
  <c r="Q35" i="7"/>
  <c r="H38" i="6" s="1"/>
  <c r="G38" i="6" s="1"/>
  <c r="Q36" i="7"/>
  <c r="Q39" i="7" s="1"/>
  <c r="Q37" i="7"/>
  <c r="H40" i="6" s="1"/>
  <c r="G40" i="6" s="1"/>
  <c r="Q38" i="7"/>
  <c r="H41" i="6"/>
  <c r="G41" i="6" s="1"/>
  <c r="E39" i="7"/>
  <c r="E44" i="7" s="1"/>
  <c r="E45" i="7" s="1"/>
  <c r="F39" i="7"/>
  <c r="G39" i="7"/>
  <c r="H39" i="7"/>
  <c r="I39" i="7"/>
  <c r="J39" i="7"/>
  <c r="K39" i="7"/>
  <c r="L39" i="7"/>
  <c r="M39" i="7"/>
  <c r="N39" i="7"/>
  <c r="O39" i="7"/>
  <c r="P39" i="7"/>
  <c r="Q41" i="7"/>
  <c r="H44" i="6" s="1"/>
  <c r="Q42" i="7"/>
  <c r="H45" i="6" s="1"/>
  <c r="G45" i="6" s="1"/>
  <c r="E43" i="7"/>
  <c r="F43" i="7"/>
  <c r="F44" i="7" s="1"/>
  <c r="F45" i="7" s="1"/>
  <c r="G43" i="7"/>
  <c r="G44" i="7" s="1"/>
  <c r="G45" i="7" s="1"/>
  <c r="H43" i="7"/>
  <c r="I43" i="7"/>
  <c r="J43" i="7"/>
  <c r="J44" i="7" s="1"/>
  <c r="J45" i="7" s="1"/>
  <c r="K43" i="7"/>
  <c r="K44" i="7" s="1"/>
  <c r="K45" i="7" s="1"/>
  <c r="L43" i="7"/>
  <c r="M43" i="7"/>
  <c r="N43" i="7"/>
  <c r="N44" i="7" s="1"/>
  <c r="N45" i="7" s="1"/>
  <c r="O43" i="7"/>
  <c r="O44" i="7" s="1"/>
  <c r="O45" i="7" s="1"/>
  <c r="P43" i="7"/>
  <c r="Q47" i="7"/>
  <c r="H50" i="6" s="1"/>
  <c r="Q48" i="7"/>
  <c r="H51" i="6" s="1"/>
  <c r="G51" i="6" s="1"/>
  <c r="Q49" i="7"/>
  <c r="H52" i="6" s="1"/>
  <c r="G52" i="6" s="1"/>
  <c r="Q50" i="7"/>
  <c r="H53" i="6" s="1"/>
  <c r="G53" i="6" s="1"/>
  <c r="Q51" i="7"/>
  <c r="H54" i="6" s="1"/>
  <c r="G54" i="6" s="1"/>
  <c r="Q52" i="7"/>
  <c r="H55" i="6" s="1"/>
  <c r="G55" i="6" s="1"/>
  <c r="Q53" i="7"/>
  <c r="H56" i="6" s="1"/>
  <c r="G56" i="6" s="1"/>
  <c r="Q54" i="7"/>
  <c r="H57" i="6" s="1"/>
  <c r="G57" i="6" s="1"/>
  <c r="Q55" i="7"/>
  <c r="H58" i="6" s="1"/>
  <c r="G58" i="6" s="1"/>
  <c r="Q56" i="7"/>
  <c r="H59" i="6" s="1"/>
  <c r="G59" i="6" s="1"/>
  <c r="E57" i="7"/>
  <c r="E95" i="7" s="1"/>
  <c r="F57" i="7"/>
  <c r="G57" i="7"/>
  <c r="H57" i="7"/>
  <c r="H95" i="7" s="1"/>
  <c r="I57" i="7"/>
  <c r="I95" i="7" s="1"/>
  <c r="J57" i="7"/>
  <c r="K57" i="7"/>
  <c r="L57" i="7"/>
  <c r="L95" i="7" s="1"/>
  <c r="M57" i="7"/>
  <c r="M95" i="7" s="1"/>
  <c r="N57" i="7"/>
  <c r="O57" i="7"/>
  <c r="P57" i="7"/>
  <c r="P95" i="7" s="1"/>
  <c r="Q60" i="7"/>
  <c r="H63" i="6" s="1"/>
  <c r="Q61" i="7"/>
  <c r="H64" i="6" s="1"/>
  <c r="G64" i="6" s="1"/>
  <c r="Q62" i="7"/>
  <c r="H65" i="6" s="1"/>
  <c r="G65" i="6" s="1"/>
  <c r="Q63" i="7"/>
  <c r="Q65" i="7" s="1"/>
  <c r="Q64" i="7"/>
  <c r="H67" i="6" s="1"/>
  <c r="G67" i="6" s="1"/>
  <c r="E65" i="7"/>
  <c r="F65" i="7"/>
  <c r="G65" i="7"/>
  <c r="G103" i="7" s="1"/>
  <c r="H65" i="7"/>
  <c r="H103" i="7" s="1"/>
  <c r="I65" i="7"/>
  <c r="J65" i="7"/>
  <c r="K65" i="7"/>
  <c r="K103" i="7" s="1"/>
  <c r="L65" i="7"/>
  <c r="L103" i="7" s="1"/>
  <c r="M65" i="7"/>
  <c r="N65" i="7"/>
  <c r="O65" i="7"/>
  <c r="P65" i="7"/>
  <c r="Q67" i="7"/>
  <c r="Q68" i="7"/>
  <c r="H71" i="6" s="1"/>
  <c r="E69" i="7"/>
  <c r="E107" i="7" s="1"/>
  <c r="F69" i="7"/>
  <c r="G69" i="7"/>
  <c r="G107" i="7" s="1"/>
  <c r="H69" i="7"/>
  <c r="H70" i="7" s="1"/>
  <c r="I69" i="7"/>
  <c r="I107" i="7" s="1"/>
  <c r="J69" i="7"/>
  <c r="J107" i="7" s="1"/>
  <c r="K69" i="7"/>
  <c r="L69" i="7"/>
  <c r="L107" i="7" s="1"/>
  <c r="M69" i="7"/>
  <c r="N69" i="7"/>
  <c r="O69" i="7"/>
  <c r="O107" i="7" s="1"/>
  <c r="P69" i="7"/>
  <c r="P107" i="7" s="1"/>
  <c r="F98" i="7"/>
  <c r="G98" i="7"/>
  <c r="H98" i="7"/>
  <c r="I98" i="7"/>
  <c r="J98" i="7"/>
  <c r="K98" i="7"/>
  <c r="L98" i="7"/>
  <c r="M98" i="7"/>
  <c r="N98" i="7"/>
  <c r="O98" i="7"/>
  <c r="P98" i="7"/>
  <c r="F99" i="7"/>
  <c r="G99" i="7"/>
  <c r="H99" i="7"/>
  <c r="I99" i="7"/>
  <c r="J99" i="7"/>
  <c r="K99" i="7"/>
  <c r="L99" i="7"/>
  <c r="M99" i="7"/>
  <c r="N99" i="7"/>
  <c r="O99" i="7"/>
  <c r="P99" i="7"/>
  <c r="F100" i="7"/>
  <c r="G100" i="7"/>
  <c r="H100" i="7"/>
  <c r="I100" i="7"/>
  <c r="J100" i="7"/>
  <c r="K100" i="7"/>
  <c r="L100" i="7"/>
  <c r="M100" i="7"/>
  <c r="N100" i="7"/>
  <c r="O100" i="7"/>
  <c r="P100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M107" i="7"/>
  <c r="Q110" i="7"/>
  <c r="H113" i="6" s="1"/>
  <c r="Q111" i="7"/>
  <c r="H114" i="6" s="1"/>
  <c r="G114" i="6" s="1"/>
  <c r="Q112" i="7"/>
  <c r="H115" i="6"/>
  <c r="G115" i="6" s="1"/>
  <c r="Q113" i="7"/>
  <c r="H116" i="6" s="1"/>
  <c r="G116" i="6" s="1"/>
  <c r="Q114" i="7"/>
  <c r="H117" i="6" s="1"/>
  <c r="G117" i="6" s="1"/>
  <c r="E115" i="7"/>
  <c r="F115" i="7"/>
  <c r="G115" i="7"/>
  <c r="H115" i="7"/>
  <c r="I115" i="7"/>
  <c r="J115" i="7"/>
  <c r="K115" i="7"/>
  <c r="L115" i="7"/>
  <c r="M115" i="7"/>
  <c r="N115" i="7"/>
  <c r="O115" i="7"/>
  <c r="P115" i="7"/>
  <c r="Q117" i="7"/>
  <c r="H120" i="6" s="1"/>
  <c r="Q118" i="7"/>
  <c r="H121" i="6" s="1"/>
  <c r="G121" i="6" s="1"/>
  <c r="Q119" i="7"/>
  <c r="Q121" i="7" s="1"/>
  <c r="Q120" i="7"/>
  <c r="H123" i="6" s="1"/>
  <c r="G123" i="6" s="1"/>
  <c r="E121" i="7"/>
  <c r="F121" i="7"/>
  <c r="G121" i="7"/>
  <c r="H121" i="7"/>
  <c r="I121" i="7"/>
  <c r="J121" i="7"/>
  <c r="K121" i="7"/>
  <c r="L121" i="7"/>
  <c r="M121" i="7"/>
  <c r="N121" i="7"/>
  <c r="O121" i="7"/>
  <c r="P121" i="7"/>
  <c r="Q123" i="7"/>
  <c r="H126" i="6"/>
  <c r="Q124" i="7"/>
  <c r="Q126" i="7" s="1"/>
  <c r="Q125" i="7"/>
  <c r="H128" i="6" s="1"/>
  <c r="G128" i="6" s="1"/>
  <c r="E126" i="7"/>
  <c r="F126" i="7"/>
  <c r="G126" i="7"/>
  <c r="H126" i="7"/>
  <c r="I126" i="7"/>
  <c r="J126" i="7"/>
  <c r="K126" i="7"/>
  <c r="L126" i="7"/>
  <c r="M126" i="7"/>
  <c r="N126" i="7"/>
  <c r="O126" i="7"/>
  <c r="P126" i="7"/>
  <c r="Q128" i="7"/>
  <c r="Q129" i="7"/>
  <c r="H132" i="6" s="1"/>
  <c r="G132" i="6" s="1"/>
  <c r="Q130" i="7"/>
  <c r="H133" i="6" s="1"/>
  <c r="Q131" i="7"/>
  <c r="H134" i="6" s="1"/>
  <c r="G134" i="6" s="1"/>
  <c r="E132" i="7"/>
  <c r="F132" i="7"/>
  <c r="G132" i="7"/>
  <c r="H132" i="7"/>
  <c r="I132" i="7"/>
  <c r="J132" i="7"/>
  <c r="K132" i="7"/>
  <c r="L132" i="7"/>
  <c r="M132" i="7"/>
  <c r="N132" i="7"/>
  <c r="O132" i="7"/>
  <c r="P132" i="7"/>
  <c r="Q142" i="7"/>
  <c r="H145" i="6" s="1"/>
  <c r="G145" i="6" s="1"/>
  <c r="Q143" i="7"/>
  <c r="H146" i="6" s="1"/>
  <c r="G146" i="6" s="1"/>
  <c r="Q146" i="7"/>
  <c r="H149" i="6" s="1"/>
  <c r="G149" i="6" s="1"/>
  <c r="Q147" i="7"/>
  <c r="H150" i="6" s="1"/>
  <c r="G150" i="6" s="1"/>
  <c r="Q156" i="7"/>
  <c r="H159" i="6" s="1"/>
  <c r="G159" i="6" s="1"/>
  <c r="Q157" i="7"/>
  <c r="H160" i="6" s="1"/>
  <c r="G160" i="6" s="1"/>
  <c r="Q158" i="7"/>
  <c r="H161" i="6" s="1"/>
  <c r="G161" i="6" s="1"/>
  <c r="Q159" i="7"/>
  <c r="H162" i="6" s="1"/>
  <c r="G162" i="6" s="1"/>
  <c r="Q160" i="7"/>
  <c r="H163" i="6" s="1"/>
  <c r="G163" i="6" s="1"/>
  <c r="Q161" i="7"/>
  <c r="H164" i="6" s="1"/>
  <c r="G164" i="6" s="1"/>
  <c r="Q162" i="7"/>
  <c r="H165" i="6" s="1"/>
  <c r="G165" i="6" s="1"/>
  <c r="Q163" i="7"/>
  <c r="H166" i="6" s="1"/>
  <c r="G166" i="6" s="1"/>
  <c r="Q164" i="7"/>
  <c r="H167" i="6" s="1"/>
  <c r="G167" i="6" s="1"/>
  <c r="Q165" i="7"/>
  <c r="H168" i="6" s="1"/>
  <c r="G168" i="6" s="1"/>
  <c r="Q166" i="7"/>
  <c r="H169" i="6" s="1"/>
  <c r="G169" i="6" s="1"/>
  <c r="Q167" i="7"/>
  <c r="H170" i="6" s="1"/>
  <c r="G170" i="6" s="1"/>
  <c r="Q168" i="7"/>
  <c r="H171" i="6" s="1"/>
  <c r="G171" i="6" s="1"/>
  <c r="Q169" i="7"/>
  <c r="H172" i="6" s="1"/>
  <c r="G172" i="6" s="1"/>
  <c r="Q175" i="7"/>
  <c r="H178" i="6" s="1"/>
  <c r="Q176" i="7"/>
  <c r="H179" i="6"/>
  <c r="G179" i="6" s="1"/>
  <c r="Q177" i="7"/>
  <c r="H180" i="6" s="1"/>
  <c r="G180" i="6" s="1"/>
  <c r="Q178" i="7"/>
  <c r="Q179" i="7"/>
  <c r="H182" i="6" s="1"/>
  <c r="G182" i="6" s="1"/>
  <c r="Q180" i="7"/>
  <c r="H183" i="6" s="1"/>
  <c r="G183" i="6" s="1"/>
  <c r="Q181" i="7"/>
  <c r="H184" i="6" s="1"/>
  <c r="G184" i="6" s="1"/>
  <c r="Q182" i="7"/>
  <c r="H185" i="6" s="1"/>
  <c r="E183" i="7"/>
  <c r="F183" i="7"/>
  <c r="G183" i="7"/>
  <c r="H183" i="7"/>
  <c r="I183" i="7"/>
  <c r="J183" i="7"/>
  <c r="K183" i="7"/>
  <c r="L183" i="7"/>
  <c r="M183" i="7"/>
  <c r="N183" i="7"/>
  <c r="O183" i="7"/>
  <c r="P183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6" i="7"/>
  <c r="H189" i="6" s="1"/>
  <c r="G189" i="6" s="1"/>
  <c r="Q187" i="7"/>
  <c r="H190" i="6"/>
  <c r="G190" i="6" s="1"/>
  <c r="Q188" i="7"/>
  <c r="H191" i="6" s="1"/>
  <c r="G191" i="6" s="1"/>
  <c r="P83" i="7"/>
  <c r="G237" i="6"/>
  <c r="G232" i="6"/>
  <c r="G222" i="6"/>
  <c r="H131" i="6"/>
  <c r="G131" i="6"/>
  <c r="H70" i="6"/>
  <c r="G70" i="6" s="1"/>
  <c r="T14" i="8"/>
  <c r="T18" i="8"/>
  <c r="E20" i="9"/>
  <c r="T24" i="8"/>
  <c r="H333" i="6"/>
  <c r="G333" i="6"/>
  <c r="H347" i="6"/>
  <c r="G347" i="6" s="1"/>
  <c r="H181" i="6"/>
  <c r="G181" i="6" s="1"/>
  <c r="F103" i="7"/>
  <c r="T16" i="8"/>
  <c r="G268" i="6"/>
  <c r="P60" i="9"/>
  <c r="G270" i="6" s="1"/>
  <c r="T162" i="8"/>
  <c r="H354" i="6"/>
  <c r="G354" i="6" s="1"/>
  <c r="H351" i="6"/>
  <c r="G351" i="6" s="1"/>
  <c r="G20" i="6"/>
  <c r="G16" i="6"/>
  <c r="I103" i="7"/>
  <c r="H78" i="9"/>
  <c r="G13" i="6"/>
  <c r="R79" i="7"/>
  <c r="G82" i="6" s="1"/>
  <c r="G18" i="6"/>
  <c r="R76" i="7"/>
  <c r="G79" i="6" s="1"/>
  <c r="T82" i="18"/>
  <c r="BE282" i="18"/>
  <c r="T9" i="18"/>
  <c r="U22" i="18"/>
  <c r="U28" i="18"/>
  <c r="T32" i="18"/>
  <c r="U146" i="18"/>
  <c r="U262" i="18"/>
  <c r="U287" i="18"/>
  <c r="T296" i="18"/>
  <c r="U45" i="18"/>
  <c r="U70" i="18"/>
  <c r="U102" i="18"/>
  <c r="U234" i="18"/>
  <c r="U13" i="18"/>
  <c r="T218" i="18"/>
  <c r="U230" i="18"/>
  <c r="T186" i="18"/>
  <c r="T150" i="18"/>
  <c r="T62" i="18"/>
  <c r="T15" i="18"/>
  <c r="T20" i="18"/>
  <c r="T29" i="18"/>
  <c r="T33" i="18"/>
  <c r="T74" i="18"/>
  <c r="T90" i="18"/>
  <c r="T106" i="18"/>
  <c r="T118" i="18"/>
  <c r="U150" i="18"/>
  <c r="T154" i="18"/>
  <c r="T166" i="18"/>
  <c r="T194" i="18"/>
  <c r="U218" i="18"/>
  <c r="U250" i="18"/>
  <c r="T274" i="18"/>
  <c r="T278" i="18"/>
  <c r="U20" i="18"/>
  <c r="U29" i="18"/>
  <c r="U33" i="18"/>
  <c r="T45" i="18"/>
  <c r="T78" i="18"/>
  <c r="T94" i="18"/>
  <c r="U118" i="18"/>
  <c r="T142" i="18"/>
  <c r="U154" i="18"/>
  <c r="T174" i="18"/>
  <c r="T182" i="18"/>
  <c r="U194" i="18"/>
  <c r="T198" i="18"/>
  <c r="T210" i="18"/>
  <c r="T214" i="18"/>
  <c r="T234" i="18"/>
  <c r="T238" i="18"/>
  <c r="T242" i="18"/>
  <c r="U274" i="18"/>
  <c r="U278" i="18"/>
  <c r="T289" i="18"/>
  <c r="Q167" i="18"/>
  <c r="P171" i="18"/>
  <c r="P167" i="18"/>
  <c r="H11" i="18"/>
  <c r="I22" i="18"/>
  <c r="H35" i="18"/>
  <c r="I52" i="18"/>
  <c r="I158" i="18"/>
  <c r="I174" i="18"/>
  <c r="H15" i="18"/>
  <c r="H70" i="18"/>
  <c r="H74" i="18"/>
  <c r="H102" i="18"/>
  <c r="H106" i="18"/>
  <c r="H110" i="18"/>
  <c r="H181" i="18"/>
  <c r="H185" i="18"/>
  <c r="H193" i="18"/>
  <c r="H22" i="18"/>
  <c r="H52" i="18"/>
  <c r="H158" i="18"/>
  <c r="H174" i="18"/>
  <c r="Y30" i="18"/>
  <c r="X30" i="18"/>
  <c r="BD282" i="18"/>
  <c r="O299" i="18"/>
  <c r="AE299" i="18"/>
  <c r="K299" i="18"/>
  <c r="AA299" i="18"/>
  <c r="AQ299" i="18"/>
  <c r="AF30" i="18"/>
  <c r="AC30" i="18"/>
  <c r="AB30" i="18"/>
  <c r="N51" i="18"/>
  <c r="P51" i="18"/>
  <c r="AD24" i="18"/>
  <c r="AD292" i="18"/>
  <c r="R216" i="18"/>
  <c r="I257" i="18"/>
  <c r="H263" i="18"/>
  <c r="H267" i="18"/>
  <c r="P297" i="18"/>
  <c r="T19" i="8"/>
  <c r="H392" i="6"/>
  <c r="G392" i="6" s="1"/>
  <c r="T294" i="8"/>
  <c r="T23" i="8"/>
  <c r="AH216" i="18"/>
  <c r="AK216" i="18" s="1"/>
  <c r="AP24" i="18"/>
  <c r="H253" i="18"/>
  <c r="M274" i="18"/>
  <c r="AL243" i="18"/>
  <c r="AO243" i="18" s="1"/>
  <c r="AL292" i="18"/>
  <c r="N252" i="18"/>
  <c r="P252" i="18" s="1"/>
  <c r="Z216" i="18"/>
  <c r="AC216" i="18" s="1"/>
  <c r="H257" i="18"/>
  <c r="H260" i="18"/>
  <c r="Z264" i="18"/>
  <c r="AB264" i="18" s="1"/>
  <c r="AP216" i="18"/>
  <c r="I15" i="18"/>
  <c r="AP36" i="18"/>
  <c r="AR36" i="18" s="1"/>
  <c r="AJ30" i="18"/>
  <c r="AG30" i="18"/>
  <c r="Y250" i="18"/>
  <c r="X250" i="18"/>
  <c r="X202" i="18"/>
  <c r="X166" i="18"/>
  <c r="Y174" i="18"/>
  <c r="X174" i="18"/>
  <c r="X182" i="18"/>
  <c r="Y186" i="18"/>
  <c r="X186" i="18"/>
  <c r="Y190" i="18"/>
  <c r="X190" i="18"/>
  <c r="Y194" i="18"/>
  <c r="Y238" i="18"/>
  <c r="X238" i="18"/>
  <c r="Y242" i="18"/>
  <c r="X242" i="18"/>
  <c r="Y11" i="18"/>
  <c r="X11" i="18"/>
  <c r="Y15" i="18"/>
  <c r="X15" i="18"/>
  <c r="X210" i="18"/>
  <c r="Y289" i="18"/>
  <c r="Y29" i="18"/>
  <c r="X118" i="18"/>
  <c r="Y122" i="18"/>
  <c r="Y126" i="18"/>
  <c r="X126" i="18"/>
  <c r="Y130" i="18"/>
  <c r="X130" i="18"/>
  <c r="Y138" i="18"/>
  <c r="X138" i="18"/>
  <c r="Y142" i="18"/>
  <c r="X142" i="18"/>
  <c r="Y146" i="18"/>
  <c r="X146" i="18"/>
  <c r="Y154" i="18"/>
  <c r="X154" i="18"/>
  <c r="X266" i="18"/>
  <c r="Y274" i="18"/>
  <c r="X274" i="18"/>
  <c r="Y278" i="18"/>
  <c r="X278" i="18"/>
  <c r="V286" i="18"/>
  <c r="Y286" i="18" s="1"/>
  <c r="Y198" i="18"/>
  <c r="X198" i="18"/>
  <c r="X246" i="18"/>
  <c r="X289" i="18"/>
  <c r="Y20" i="18"/>
  <c r="X20" i="18"/>
  <c r="Y74" i="18"/>
  <c r="X74" i="18"/>
  <c r="Y78" i="18"/>
  <c r="X78" i="18"/>
  <c r="Y86" i="18"/>
  <c r="X86" i="18"/>
  <c r="X90" i="18"/>
  <c r="Y102" i="18"/>
  <c r="X102" i="18"/>
  <c r="Y106" i="18"/>
  <c r="X106" i="18"/>
  <c r="Y294" i="18"/>
  <c r="AK30" i="18"/>
  <c r="AO30" i="18"/>
  <c r="AR30" i="18"/>
  <c r="AS30" i="18"/>
  <c r="AW30" i="18"/>
  <c r="AN197" i="18"/>
  <c r="M204" i="18"/>
  <c r="X208" i="18"/>
  <c r="AF208" i="18"/>
  <c r="AJ209" i="18"/>
  <c r="AR209" i="18"/>
  <c r="P210" i="18"/>
  <c r="Q214" i="18"/>
  <c r="AV215" i="18"/>
  <c r="BB210" i="18"/>
  <c r="BE210" i="18"/>
  <c r="X200" i="18"/>
  <c r="AJ201" i="18"/>
  <c r="AR201" i="18"/>
  <c r="X204" i="18"/>
  <c r="AF204" i="18"/>
  <c r="AJ205" i="18"/>
  <c r="AR205" i="18"/>
  <c r="P206" i="18"/>
  <c r="AK209" i="18"/>
  <c r="L212" i="18"/>
  <c r="AN213" i="18"/>
  <c r="AB214" i="18"/>
  <c r="AF196" i="18"/>
  <c r="P28" i="8"/>
  <c r="L28" i="8"/>
  <c r="N15" i="16" s="1"/>
  <c r="M11" i="16"/>
  <c r="H127" i="6"/>
  <c r="G127" i="6" s="1"/>
  <c r="L70" i="7"/>
  <c r="L71" i="7" s="1"/>
  <c r="M83" i="7"/>
  <c r="T290" i="18"/>
  <c r="L288" i="18"/>
  <c r="AN287" i="18"/>
  <c r="AJ288" i="18"/>
  <c r="AZ288" i="18"/>
  <c r="G126" i="6"/>
  <c r="N107" i="7"/>
  <c r="R106" i="7"/>
  <c r="R105" i="7"/>
  <c r="G108" i="6"/>
  <c r="R101" i="7"/>
  <c r="R98" i="7"/>
  <c r="G101" i="6" s="1"/>
  <c r="H107" i="7"/>
  <c r="L63" i="8"/>
  <c r="M5" i="16"/>
  <c r="N5" i="16"/>
  <c r="H386" i="6"/>
  <c r="G386" i="6" s="1"/>
  <c r="T285" i="8"/>
  <c r="G255" i="6"/>
  <c r="AZ198" i="18"/>
  <c r="BA198" i="18"/>
  <c r="BA201" i="18"/>
  <c r="AZ201" i="18"/>
  <c r="BA214" i="18"/>
  <c r="AZ214" i="18"/>
  <c r="BA219" i="18"/>
  <c r="AZ236" i="18"/>
  <c r="BA238" i="18"/>
  <c r="AZ240" i="18"/>
  <c r="BA242" i="18"/>
  <c r="AZ242" i="18"/>
  <c r="AZ245" i="18"/>
  <c r="AZ249" i="18"/>
  <c r="BA249" i="18"/>
  <c r="AZ251" i="18"/>
  <c r="BA251" i="18"/>
  <c r="BA254" i="18"/>
  <c r="AZ254" i="18"/>
  <c r="BA259" i="18"/>
  <c r="BA261" i="18"/>
  <c r="AZ261" i="18"/>
  <c r="BA263" i="18"/>
  <c r="AZ263" i="18"/>
  <c r="BA268" i="18"/>
  <c r="AZ268" i="18"/>
  <c r="BA271" i="18"/>
  <c r="AX292" i="18"/>
  <c r="BA293" i="18"/>
  <c r="AZ293" i="18"/>
  <c r="AZ295" i="18"/>
  <c r="AZ297" i="18"/>
  <c r="BA297" i="18"/>
  <c r="E103" i="7"/>
  <c r="K107" i="7"/>
  <c r="I70" i="7"/>
  <c r="BC216" i="18"/>
  <c r="P103" i="7"/>
  <c r="T36" i="8"/>
  <c r="H357" i="6"/>
  <c r="G357" i="6" s="1"/>
  <c r="G25" i="18"/>
  <c r="G37" i="18" s="1"/>
  <c r="BA234" i="18"/>
  <c r="BA236" i="18"/>
  <c r="BA240" i="18"/>
  <c r="BA295" i="18"/>
  <c r="H205" i="18"/>
  <c r="I205" i="18"/>
  <c r="BC243" i="18"/>
  <c r="BC264" i="18"/>
  <c r="H115" i="18"/>
  <c r="H99" i="18"/>
  <c r="I69" i="18"/>
  <c r="I187" i="18"/>
  <c r="H238" i="18"/>
  <c r="H234" i="18"/>
  <c r="I244" i="18"/>
  <c r="I297" i="18"/>
  <c r="H297" i="18"/>
  <c r="L76" i="18"/>
  <c r="L84" i="18"/>
  <c r="L100" i="18"/>
  <c r="L108" i="18"/>
  <c r="L112" i="18"/>
  <c r="L145" i="18"/>
  <c r="L153" i="18"/>
  <c r="L168" i="18"/>
  <c r="L179" i="18"/>
  <c r="M276" i="18"/>
  <c r="M278" i="18"/>
  <c r="L278" i="18"/>
  <c r="M290" i="18"/>
  <c r="L290" i="18"/>
  <c r="AJ188" i="18"/>
  <c r="AW203" i="18"/>
  <c r="AV203" i="18"/>
  <c r="H254" i="18"/>
  <c r="M272" i="18"/>
  <c r="L275" i="18"/>
  <c r="AG259" i="18"/>
  <c r="I71" i="7"/>
  <c r="P63" i="8"/>
  <c r="U5" i="16"/>
  <c r="V5" i="16" s="1"/>
  <c r="H395" i="6"/>
  <c r="G395" i="6" s="1"/>
  <c r="M8" i="16"/>
  <c r="Q183" i="7"/>
  <c r="L44" i="7"/>
  <c r="L108" i="7"/>
  <c r="Z67" i="18"/>
  <c r="H9" i="18"/>
  <c r="AX67" i="18"/>
  <c r="BA67" i="18" s="1"/>
  <c r="AL17" i="18"/>
  <c r="H334" i="6"/>
  <c r="G334" i="6"/>
  <c r="O57" i="17"/>
  <c r="L57" i="17"/>
  <c r="M57" i="17" s="1"/>
  <c r="P98" i="9"/>
  <c r="H310" i="6" s="1"/>
  <c r="G310" i="6" s="1"/>
  <c r="AP64" i="18"/>
  <c r="AR64" i="18" s="1"/>
  <c r="Z64" i="18"/>
  <c r="S270" i="8"/>
  <c r="T270" i="8" s="1"/>
  <c r="P249" i="18"/>
  <c r="H241" i="18"/>
  <c r="H239" i="18"/>
  <c r="I256" i="18"/>
  <c r="I274" i="18"/>
  <c r="H274" i="18"/>
  <c r="P223" i="18"/>
  <c r="P261" i="18"/>
  <c r="Q261" i="18"/>
  <c r="Q271" i="18"/>
  <c r="H235" i="18"/>
  <c r="I266" i="18"/>
  <c r="I289" i="18"/>
  <c r="AT286" i="18"/>
  <c r="AW286" i="18"/>
  <c r="AT292" i="18"/>
  <c r="AV292" i="18"/>
  <c r="AL206" i="18"/>
  <c r="AN206" i="18" s="1"/>
  <c r="AO206" i="18"/>
  <c r="O198" i="8"/>
  <c r="S16" i="16" s="1"/>
  <c r="H172" i="18"/>
  <c r="I184" i="18"/>
  <c r="H184" i="18"/>
  <c r="H217" i="18"/>
  <c r="I248" i="18"/>
  <c r="H277" i="18"/>
  <c r="I277" i="18"/>
  <c r="M139" i="18"/>
  <c r="M172" i="18"/>
  <c r="L172" i="18"/>
  <c r="M175" i="18"/>
  <c r="L183" i="18"/>
  <c r="L294" i="18"/>
  <c r="M294" i="18"/>
  <c r="Q179" i="18"/>
  <c r="P289" i="18"/>
  <c r="Q289" i="18"/>
  <c r="P295" i="18"/>
  <c r="Q295" i="18"/>
  <c r="U197" i="18"/>
  <c r="T297" i="18"/>
  <c r="U297" i="18"/>
  <c r="AN192" i="18"/>
  <c r="AO265" i="18"/>
  <c r="AN295" i="18"/>
  <c r="AO295" i="18"/>
  <c r="AN297" i="18"/>
  <c r="AO297" i="18"/>
  <c r="AR251" i="18"/>
  <c r="AS251" i="18"/>
  <c r="I208" i="18"/>
  <c r="I212" i="18"/>
  <c r="I217" i="18"/>
  <c r="H233" i="18"/>
  <c r="I239" i="18"/>
  <c r="H248" i="18"/>
  <c r="L259" i="18"/>
  <c r="AJ293" i="18"/>
  <c r="AP206" i="18"/>
  <c r="AS206" i="18" s="1"/>
  <c r="P198" i="8"/>
  <c r="U16" i="16" s="1"/>
  <c r="I44" i="8"/>
  <c r="I52" i="8" s="1"/>
  <c r="N49" i="18" s="1"/>
  <c r="F100" i="9"/>
  <c r="J65" i="9"/>
  <c r="P29" i="9"/>
  <c r="G239" i="6" s="1"/>
  <c r="J28" i="9"/>
  <c r="J38" i="9" s="1"/>
  <c r="S209" i="8"/>
  <c r="T209" i="8" s="1"/>
  <c r="AT206" i="18"/>
  <c r="AV206" i="18"/>
  <c r="Q198" i="8"/>
  <c r="W16" i="16" s="1"/>
  <c r="R198" i="8"/>
  <c r="Y16" i="16" s="1"/>
  <c r="AX206" i="18"/>
  <c r="AH67" i="18"/>
  <c r="AK67" i="18" s="1"/>
  <c r="J21" i="16"/>
  <c r="L236" i="18"/>
  <c r="H192" i="18"/>
  <c r="I192" i="18"/>
  <c r="H190" i="18"/>
  <c r="I190" i="18"/>
  <c r="I201" i="18"/>
  <c r="P275" i="18"/>
  <c r="U204" i="18"/>
  <c r="T204" i="18"/>
  <c r="T217" i="18"/>
  <c r="U217" i="18"/>
  <c r="T219" i="18"/>
  <c r="U219" i="18"/>
  <c r="T237" i="18"/>
  <c r="U237" i="18"/>
  <c r="U255" i="18"/>
  <c r="T255" i="18"/>
  <c r="Y231" i="18"/>
  <c r="X240" i="18"/>
  <c r="X245" i="18"/>
  <c r="Y245" i="18"/>
  <c r="Y249" i="18"/>
  <c r="X249" i="18"/>
  <c r="X259" i="18"/>
  <c r="Y259" i="18"/>
  <c r="Y263" i="18"/>
  <c r="X263" i="18"/>
  <c r="X273" i="18"/>
  <c r="X295" i="18"/>
  <c r="X297" i="18"/>
  <c r="Y297" i="18"/>
  <c r="AC194" i="18"/>
  <c r="AB194" i="18"/>
  <c r="AB213" i="18"/>
  <c r="AC213" i="18"/>
  <c r="AC247" i="18"/>
  <c r="AN194" i="18"/>
  <c r="AO194" i="18"/>
  <c r="AN199" i="18"/>
  <c r="AO199" i="18"/>
  <c r="AN235" i="18"/>
  <c r="AO248" i="18"/>
  <c r="AO260" i="18"/>
  <c r="AN260" i="18"/>
  <c r="AN262" i="18"/>
  <c r="AO262" i="18"/>
  <c r="AN269" i="18"/>
  <c r="AO274" i="18"/>
  <c r="AN274" i="18"/>
  <c r="AS188" i="18"/>
  <c r="AR188" i="18"/>
  <c r="AS204" i="18"/>
  <c r="AR204" i="18"/>
  <c r="AS240" i="18"/>
  <c r="AR240" i="18"/>
  <c r="AS247" i="18"/>
  <c r="AR247" i="18"/>
  <c r="AS272" i="18"/>
  <c r="AR272" i="18"/>
  <c r="AS276" i="18"/>
  <c r="AR276" i="18"/>
  <c r="AS294" i="18"/>
  <c r="AR294" i="18"/>
  <c r="AV187" i="18"/>
  <c r="AW187" i="18"/>
  <c r="AW209" i="18"/>
  <c r="AV209" i="18"/>
  <c r="AW263" i="18"/>
  <c r="AV263" i="18"/>
  <c r="AW275" i="18"/>
  <c r="AV275" i="18"/>
  <c r="AV277" i="18"/>
  <c r="AV279" i="18"/>
  <c r="AW279" i="18"/>
  <c r="AZ197" i="18"/>
  <c r="BA197" i="18"/>
  <c r="AZ237" i="18"/>
  <c r="BA237" i="18"/>
  <c r="AZ250" i="18"/>
  <c r="BA250" i="18"/>
  <c r="BA255" i="18"/>
  <c r="AZ255" i="18"/>
  <c r="AZ272" i="18"/>
  <c r="AZ276" i="18"/>
  <c r="BA276" i="18"/>
  <c r="M188" i="18"/>
  <c r="L215" i="18"/>
  <c r="M215" i="18"/>
  <c r="L225" i="18"/>
  <c r="Q187" i="18"/>
  <c r="P187" i="18"/>
  <c r="Q189" i="18"/>
  <c r="P189" i="18"/>
  <c r="P198" i="18"/>
  <c r="Q198" i="18"/>
  <c r="Q246" i="18"/>
  <c r="P246" i="18"/>
  <c r="P265" i="18"/>
  <c r="AC257" i="18"/>
  <c r="AB257" i="18"/>
  <c r="AB269" i="18"/>
  <c r="AC269" i="18"/>
  <c r="AB279" i="18"/>
  <c r="AC279" i="18"/>
  <c r="AB289" i="18"/>
  <c r="AC289" i="18"/>
  <c r="AC293" i="18"/>
  <c r="AF211" i="18"/>
  <c r="AG211" i="18"/>
  <c r="AG245" i="18"/>
  <c r="AF245" i="18"/>
  <c r="AG251" i="18"/>
  <c r="AF277" i="18"/>
  <c r="AG277" i="18"/>
  <c r="AG280" i="18"/>
  <c r="AF280" i="18"/>
  <c r="AG295" i="18"/>
  <c r="AF295" i="18"/>
  <c r="AG297" i="18"/>
  <c r="AK191" i="18"/>
  <c r="AJ191" i="18"/>
  <c r="AK193" i="18"/>
  <c r="AJ193" i="18"/>
  <c r="AK206" i="18"/>
  <c r="AJ206" i="18"/>
  <c r="AK239" i="18"/>
  <c r="AJ239" i="18"/>
  <c r="AK246" i="18"/>
  <c r="AJ246" i="18"/>
  <c r="AJ253" i="18"/>
  <c r="AK257" i="18"/>
  <c r="AJ257" i="18"/>
  <c r="I182" i="18"/>
  <c r="H186" i="18"/>
  <c r="I188" i="18"/>
  <c r="I209" i="18"/>
  <c r="Q277" i="18"/>
  <c r="M268" i="18"/>
  <c r="Q236" i="18"/>
  <c r="AG238" i="18"/>
  <c r="AF238" i="18"/>
  <c r="AF242" i="18"/>
  <c r="AG242" i="18"/>
  <c r="AK296" i="18"/>
  <c r="AJ296" i="18"/>
  <c r="AW239" i="18"/>
  <c r="AV248" i="18"/>
  <c r="AW248" i="18"/>
  <c r="AV255" i="18"/>
  <c r="AW255" i="18"/>
  <c r="H278" i="18"/>
  <c r="I278" i="18"/>
  <c r="Q256" i="18"/>
  <c r="P256" i="18"/>
  <c r="Q263" i="18"/>
  <c r="U257" i="18"/>
  <c r="T257" i="18"/>
  <c r="U279" i="18"/>
  <c r="T279" i="18"/>
  <c r="T295" i="18"/>
  <c r="U295" i="18"/>
  <c r="AB265" i="18"/>
  <c r="AC265" i="18"/>
  <c r="AB275" i="18"/>
  <c r="AC275" i="18"/>
  <c r="AB277" i="18"/>
  <c r="AK240" i="18"/>
  <c r="AK259" i="18"/>
  <c r="AK268" i="18"/>
  <c r="AJ268" i="18"/>
  <c r="AK273" i="18"/>
  <c r="AK277" i="18"/>
  <c r="AJ287" i="18"/>
  <c r="AK287" i="18"/>
  <c r="AO279" i="18"/>
  <c r="AN279" i="18"/>
  <c r="AO290" i="18"/>
  <c r="AN290" i="18"/>
  <c r="AN294" i="18"/>
  <c r="AO294" i="18"/>
  <c r="AS238" i="18"/>
  <c r="AR238" i="18"/>
  <c r="AR262" i="18"/>
  <c r="AS262" i="18"/>
  <c r="AS269" i="18"/>
  <c r="AZ289" i="18"/>
  <c r="BA289" i="18"/>
  <c r="AH243" i="18"/>
  <c r="AK243" i="18" s="1"/>
  <c r="AL216" i="18"/>
  <c r="AC272" i="18"/>
  <c r="AB272" i="18"/>
  <c r="AF275" i="18"/>
  <c r="AG275" i="18"/>
  <c r="AF289" i="18"/>
  <c r="AG289" i="18"/>
  <c r="AR293" i="18"/>
  <c r="AS293" i="18"/>
  <c r="BA274" i="18"/>
  <c r="AZ274" i="18"/>
  <c r="I87" i="18"/>
  <c r="Q94" i="18"/>
  <c r="Q99" i="18"/>
  <c r="X105" i="18"/>
  <c r="L106" i="18"/>
  <c r="X109" i="18"/>
  <c r="Q112" i="18"/>
  <c r="X120" i="18"/>
  <c r="L136" i="18"/>
  <c r="L138" i="18"/>
  <c r="Y140" i="18"/>
  <c r="AJ147" i="18"/>
  <c r="AN149" i="18"/>
  <c r="Y153" i="18"/>
  <c r="AJ164" i="18"/>
  <c r="AK166" i="18"/>
  <c r="AS168" i="18"/>
  <c r="AR170" i="18"/>
  <c r="Y176" i="18"/>
  <c r="Y179" i="18"/>
  <c r="AS180" i="18"/>
  <c r="AR182" i="18"/>
  <c r="AK186" i="18"/>
  <c r="AS186" i="18"/>
  <c r="AR190" i="18"/>
  <c r="X191" i="18"/>
  <c r="Q194" i="18"/>
  <c r="Y199" i="18"/>
  <c r="AF202" i="18"/>
  <c r="AN205" i="18"/>
  <c r="AS212" i="18"/>
  <c r="AS214" i="18"/>
  <c r="AN217" i="18"/>
  <c r="AR220" i="18"/>
  <c r="AS230" i="18"/>
  <c r="M239" i="18"/>
  <c r="U241" i="18"/>
  <c r="AS242" i="18"/>
  <c r="AK244" i="18"/>
  <c r="L246" i="18"/>
  <c r="L250" i="18"/>
  <c r="AG256" i="18"/>
  <c r="AR260" i="18"/>
  <c r="Q267" i="18"/>
  <c r="AS267" i="18"/>
  <c r="U268" i="18"/>
  <c r="AV269" i="18"/>
  <c r="M279" i="18"/>
  <c r="AC288" i="18"/>
  <c r="AF294" i="18"/>
  <c r="AW294" i="18"/>
  <c r="I288" i="18"/>
  <c r="H288" i="18"/>
  <c r="H294" i="18"/>
  <c r="I294" i="18"/>
  <c r="L267" i="18"/>
  <c r="Q279" i="18"/>
  <c r="P279" i="18"/>
  <c r="AB280" i="18"/>
  <c r="AC280" i="18"/>
  <c r="AJ290" i="18"/>
  <c r="AK290" i="18"/>
  <c r="AV267" i="18"/>
  <c r="AW267" i="18"/>
  <c r="AV290" i="18"/>
  <c r="AW290" i="18"/>
  <c r="BA279" i="18"/>
  <c r="AZ279" i="18"/>
  <c r="I164" i="18"/>
  <c r="H262" i="18"/>
  <c r="I262" i="18"/>
  <c r="I267" i="18"/>
  <c r="L123" i="18"/>
  <c r="M123" i="18"/>
  <c r="L149" i="18"/>
  <c r="M149" i="18"/>
  <c r="AG249" i="18"/>
  <c r="AF249" i="18"/>
  <c r="AG296" i="18"/>
  <c r="AF296" i="18"/>
  <c r="AJ145" i="18"/>
  <c r="AK145" i="18"/>
  <c r="AJ153" i="18"/>
  <c r="AK153" i="18"/>
  <c r="AK192" i="18"/>
  <c r="AJ192" i="18"/>
  <c r="AJ200" i="18"/>
  <c r="AK224" i="18"/>
  <c r="AJ224" i="18"/>
  <c r="AO190" i="18"/>
  <c r="AN190" i="18"/>
  <c r="AO201" i="18"/>
  <c r="AN201" i="18"/>
  <c r="AO253" i="18"/>
  <c r="AP286" i="18"/>
  <c r="AS287" i="18"/>
  <c r="AV205" i="18"/>
  <c r="M88" i="18"/>
  <c r="I91" i="18"/>
  <c r="AB97" i="18"/>
  <c r="AB111" i="18"/>
  <c r="M114" i="18"/>
  <c r="AB118" i="18"/>
  <c r="M127" i="18"/>
  <c r="P132" i="18"/>
  <c r="AB136" i="18"/>
  <c r="Q137" i="18"/>
  <c r="U139" i="18"/>
  <c r="Q140" i="18"/>
  <c r="AC140" i="18"/>
  <c r="M146" i="18"/>
  <c r="X148" i="18"/>
  <c r="Q153" i="18"/>
  <c r="AC154" i="18"/>
  <c r="X155" i="18"/>
  <c r="AC161" i="18"/>
  <c r="M163" i="18"/>
  <c r="Y164" i="18"/>
  <c r="Q166" i="18"/>
  <c r="T168" i="18"/>
  <c r="AC171" i="18"/>
  <c r="X172" i="18"/>
  <c r="AC173" i="18"/>
  <c r="T175" i="18"/>
  <c r="U177" i="18"/>
  <c r="U180" i="18"/>
  <c r="Q183" i="18"/>
  <c r="Y183" i="18"/>
  <c r="Q186" i="18"/>
  <c r="Y187" i="18"/>
  <c r="AB190" i="18"/>
  <c r="M191" i="18"/>
  <c r="AC192" i="18"/>
  <c r="H198" i="18"/>
  <c r="AB208" i="18"/>
  <c r="Y209" i="18"/>
  <c r="Y211" i="18"/>
  <c r="I213" i="18"/>
  <c r="P219" i="18"/>
  <c r="U248" i="18"/>
  <c r="P250" i="18"/>
  <c r="U251" i="18"/>
  <c r="T260" i="18"/>
  <c r="AB261" i="18"/>
  <c r="L263" i="18"/>
  <c r="T271" i="18"/>
  <c r="P276" i="18"/>
  <c r="U280" i="18"/>
  <c r="Y296" i="18"/>
  <c r="H191" i="18"/>
  <c r="M141" i="18"/>
  <c r="L141" i="18"/>
  <c r="M144" i="18"/>
  <c r="M174" i="18"/>
  <c r="L174" i="18"/>
  <c r="L180" i="18"/>
  <c r="M187" i="18"/>
  <c r="L187" i="18"/>
  <c r="L189" i="18"/>
  <c r="M189" i="18"/>
  <c r="L240" i="18"/>
  <c r="M242" i="18"/>
  <c r="L242" i="18"/>
  <c r="M247" i="18"/>
  <c r="L251" i="18"/>
  <c r="M251" i="18"/>
  <c r="L295" i="18"/>
  <c r="Q121" i="18"/>
  <c r="P121" i="18"/>
  <c r="P124" i="18"/>
  <c r="P161" i="18"/>
  <c r="Q175" i="18"/>
  <c r="P175" i="18"/>
  <c r="P191" i="18"/>
  <c r="Q191" i="18"/>
  <c r="Q238" i="18"/>
  <c r="Q253" i="18"/>
  <c r="P253" i="18"/>
  <c r="Q259" i="18"/>
  <c r="P259" i="18"/>
  <c r="T170" i="18"/>
  <c r="U170" i="18"/>
  <c r="T215" i="18"/>
  <c r="T239" i="18"/>
  <c r="U239" i="18"/>
  <c r="T293" i="18"/>
  <c r="X134" i="18"/>
  <c r="Y134" i="18"/>
  <c r="X290" i="18"/>
  <c r="Y290" i="18"/>
  <c r="AB152" i="18"/>
  <c r="AB276" i="18"/>
  <c r="AC276" i="18"/>
  <c r="P36" i="17"/>
  <c r="O45" i="17"/>
  <c r="L66" i="17"/>
  <c r="O74" i="17"/>
  <c r="O20" i="17"/>
  <c r="P79" i="17"/>
  <c r="P6" i="17"/>
  <c r="P39" i="17"/>
  <c r="L69" i="17"/>
  <c r="T252" i="8"/>
  <c r="I223" i="18"/>
  <c r="P43" i="18"/>
  <c r="AC44" i="18"/>
  <c r="M44" i="18"/>
  <c r="AZ43" i="18"/>
  <c r="AN44" i="18"/>
  <c r="R63" i="8"/>
  <c r="Y5" i="16" s="1"/>
  <c r="AX64" i="18"/>
  <c r="V64" i="18"/>
  <c r="K63" i="8"/>
  <c r="K5" i="16" s="1"/>
  <c r="O63" i="8"/>
  <c r="S5" i="16" s="1"/>
  <c r="AL64" i="18"/>
  <c r="AL60" i="18"/>
  <c r="M103" i="7"/>
  <c r="N103" i="7"/>
  <c r="J103" i="7"/>
  <c r="R100" i="7"/>
  <c r="G103" i="6"/>
  <c r="AL67" i="18"/>
  <c r="AN67" i="18" s="1"/>
  <c r="L45" i="7"/>
  <c r="I108" i="7"/>
  <c r="M19" i="16"/>
  <c r="P44" i="7"/>
  <c r="N21" i="16"/>
  <c r="P271" i="18"/>
  <c r="AF271" i="18"/>
  <c r="H53" i="18"/>
  <c r="I53" i="18"/>
  <c r="U53" i="18"/>
  <c r="AJ53" i="18"/>
  <c r="AZ53" i="18"/>
  <c r="AN43" i="18"/>
  <c r="BA44" i="18"/>
  <c r="U44" i="18"/>
  <c r="J51" i="18"/>
  <c r="L51" i="18" s="1"/>
  <c r="O53" i="17"/>
  <c r="P17" i="17"/>
  <c r="N17" i="17" s="1"/>
  <c r="Q17" i="17" s="1"/>
  <c r="O17" i="17"/>
  <c r="L17" i="17"/>
  <c r="P62" i="17"/>
  <c r="P20" i="17"/>
  <c r="L4" i="17"/>
  <c r="P15" i="17"/>
  <c r="P10" i="17"/>
  <c r="O10" i="17"/>
  <c r="M10" i="17" s="1"/>
  <c r="L10" i="17"/>
  <c r="P47" i="17"/>
  <c r="O47" i="17"/>
  <c r="L47" i="17"/>
  <c r="M47" i="17" s="1"/>
  <c r="O75" i="17"/>
  <c r="P32" i="17"/>
  <c r="O32" i="17"/>
  <c r="L32" i="17"/>
  <c r="L82" i="17"/>
  <c r="P82" i="17"/>
  <c r="O82" i="17"/>
  <c r="L45" i="17"/>
  <c r="P81" i="17"/>
  <c r="O81" i="17"/>
  <c r="L81" i="17"/>
  <c r="P65" i="17"/>
  <c r="P22" i="17"/>
  <c r="P25" i="17"/>
  <c r="L71" i="17"/>
  <c r="P71" i="17"/>
  <c r="O71" i="17"/>
  <c r="P28" i="17"/>
  <c r="N67" i="18"/>
  <c r="J67" i="18"/>
  <c r="L67" i="18" s="1"/>
  <c r="AD64" i="18"/>
  <c r="M63" i="8"/>
  <c r="J63" i="8"/>
  <c r="I5" i="16"/>
  <c r="R64" i="18"/>
  <c r="T64" i="18" s="1"/>
  <c r="N63" i="8"/>
  <c r="Q5" i="16"/>
  <c r="AH64" i="18"/>
  <c r="Q63" i="8"/>
  <c r="W5" i="16" s="1"/>
  <c r="X5" i="16" s="1"/>
  <c r="AT64" i="18"/>
  <c r="H63" i="8"/>
  <c r="E5" i="16" s="1"/>
  <c r="J64" i="18"/>
  <c r="G63" i="8"/>
  <c r="C5" i="16"/>
  <c r="S67" i="8"/>
  <c r="T67" i="8" s="1"/>
  <c r="F64" i="18"/>
  <c r="P45" i="7"/>
  <c r="AT67" i="18"/>
  <c r="O5" i="16"/>
  <c r="I63" i="8"/>
  <c r="G5" i="16"/>
  <c r="N64" i="18"/>
  <c r="AS36" i="18"/>
  <c r="AY299" i="18"/>
  <c r="I207" i="18"/>
  <c r="H207" i="18"/>
  <c r="L211" i="18"/>
  <c r="M211" i="18"/>
  <c r="Y214" i="18"/>
  <c r="X214" i="18"/>
  <c r="AB10" i="18"/>
  <c r="AC31" i="18"/>
  <c r="AB31" i="18"/>
  <c r="BB31" i="18"/>
  <c r="BE31" i="18" s="1"/>
  <c r="BB59" i="18"/>
  <c r="BE59" i="18"/>
  <c r="AC59" i="18"/>
  <c r="AB59" i="18"/>
  <c r="AB88" i="18"/>
  <c r="AC88" i="18"/>
  <c r="AC100" i="18"/>
  <c r="AB100" i="18"/>
  <c r="AC112" i="18"/>
  <c r="AB112" i="18"/>
  <c r="AC262" i="18"/>
  <c r="AB287" i="18"/>
  <c r="AC287" i="18"/>
  <c r="Z286" i="18"/>
  <c r="AC286" i="18" s="1"/>
  <c r="AF220" i="18"/>
  <c r="AG220" i="18"/>
  <c r="AS189" i="18"/>
  <c r="AR189" i="18"/>
  <c r="AR198" i="18"/>
  <c r="AS198" i="18"/>
  <c r="AR211" i="18"/>
  <c r="AS211" i="18"/>
  <c r="AS266" i="18"/>
  <c r="AR266" i="18"/>
  <c r="BA20" i="18"/>
  <c r="AZ20" i="18"/>
  <c r="BA80" i="18"/>
  <c r="AZ80" i="18"/>
  <c r="BA137" i="18"/>
  <c r="AZ137" i="18"/>
  <c r="BA141" i="18"/>
  <c r="AZ141" i="18"/>
  <c r="BA149" i="18"/>
  <c r="AZ149" i="18"/>
  <c r="BA153" i="18"/>
  <c r="AZ179" i="18"/>
  <c r="BA179" i="18"/>
  <c r="AZ183" i="18"/>
  <c r="BA183" i="18"/>
  <c r="AZ208" i="18"/>
  <c r="BA208" i="18"/>
  <c r="AZ226" i="18"/>
  <c r="BA239" i="18"/>
  <c r="AZ239" i="18"/>
  <c r="AZ244" i="18"/>
  <c r="BA244" i="18"/>
  <c r="BA248" i="18"/>
  <c r="AZ248" i="18"/>
  <c r="BA277" i="18"/>
  <c r="AK170" i="18"/>
  <c r="M269" i="18"/>
  <c r="Y189" i="18"/>
  <c r="M207" i="18"/>
  <c r="BA272" i="18"/>
  <c r="Y295" i="18"/>
  <c r="AC10" i="18"/>
  <c r="AF14" i="18"/>
  <c r="AG35" i="18"/>
  <c r="AG65" i="18"/>
  <c r="AG96" i="18"/>
  <c r="AG100" i="18"/>
  <c r="AZ100" i="18"/>
  <c r="AG104" i="18"/>
  <c r="AZ104" i="18"/>
  <c r="AK134" i="18"/>
  <c r="AS169" i="18"/>
  <c r="I90" i="18"/>
  <c r="H90" i="18"/>
  <c r="M166" i="18"/>
  <c r="L166" i="18"/>
  <c r="L234" i="18"/>
  <c r="M234" i="18"/>
  <c r="Q95" i="18"/>
  <c r="P95" i="18"/>
  <c r="T205" i="18"/>
  <c r="Y218" i="18"/>
  <c r="V216" i="18"/>
  <c r="X216" i="18" s="1"/>
  <c r="X218" i="18"/>
  <c r="Z24" i="18"/>
  <c r="AB24" i="18" s="1"/>
  <c r="AC20" i="18"/>
  <c r="BB20" i="18"/>
  <c r="AB20" i="18"/>
  <c r="AC104" i="18"/>
  <c r="AB104" i="18"/>
  <c r="AB196" i="18"/>
  <c r="AC196" i="18"/>
  <c r="AB254" i="18"/>
  <c r="AC254" i="18"/>
  <c r="AC296" i="18"/>
  <c r="AB296" i="18"/>
  <c r="AG27" i="18"/>
  <c r="AF27" i="18"/>
  <c r="AD36" i="18"/>
  <c r="AG36" i="18" s="1"/>
  <c r="AG72" i="18"/>
  <c r="AF72" i="18"/>
  <c r="AG215" i="18"/>
  <c r="AF215" i="18"/>
  <c r="AN238" i="18"/>
  <c r="AO238" i="18"/>
  <c r="AS182" i="18"/>
  <c r="AS193" i="18"/>
  <c r="AR193" i="18"/>
  <c r="AZ27" i="18"/>
  <c r="BA31" i="18"/>
  <c r="AZ31" i="18"/>
  <c r="BA59" i="18"/>
  <c r="AZ59" i="18"/>
  <c r="BA88" i="18"/>
  <c r="AZ88" i="18"/>
  <c r="BA108" i="18"/>
  <c r="AZ108" i="18"/>
  <c r="BA145" i="18"/>
  <c r="AZ145" i="18"/>
  <c r="H176" i="18"/>
  <c r="AX286" i="18"/>
  <c r="H211" i="18"/>
  <c r="BA287" i="18"/>
  <c r="AB72" i="18"/>
  <c r="BA72" i="18"/>
  <c r="AZ84" i="18"/>
  <c r="AZ121" i="18"/>
  <c r="I86" i="18"/>
  <c r="H86" i="18"/>
  <c r="AC14" i="18"/>
  <c r="AB14" i="18"/>
  <c r="AB27" i="18"/>
  <c r="Z36" i="18"/>
  <c r="AC36" i="18" s="1"/>
  <c r="AC35" i="18"/>
  <c r="AB35" i="18"/>
  <c r="AC65" i="18"/>
  <c r="AB65" i="18"/>
  <c r="AC76" i="18"/>
  <c r="AB76" i="18"/>
  <c r="AB96" i="18"/>
  <c r="AC96" i="18"/>
  <c r="AC108" i="18"/>
  <c r="AB108" i="18"/>
  <c r="AB169" i="18"/>
  <c r="AC169" i="18"/>
  <c r="AB259" i="18"/>
  <c r="AC259" i="18"/>
  <c r="Z258" i="18"/>
  <c r="AB258" i="18" s="1"/>
  <c r="AF10" i="18"/>
  <c r="AG80" i="18"/>
  <c r="AF80" i="18"/>
  <c r="AG92" i="18"/>
  <c r="AF92" i="18"/>
  <c r="AG224" i="18"/>
  <c r="AF224" i="18"/>
  <c r="AN166" i="18"/>
  <c r="AO166" i="18"/>
  <c r="AN234" i="18"/>
  <c r="AO234" i="18"/>
  <c r="AR215" i="18"/>
  <c r="AS215" i="18"/>
  <c r="BA14" i="18"/>
  <c r="BA35" i="18"/>
  <c r="AZ35" i="18"/>
  <c r="BA65" i="18"/>
  <c r="AZ65" i="18"/>
  <c r="BA133" i="18"/>
  <c r="AZ133" i="18"/>
  <c r="AB293" i="18"/>
  <c r="AZ235" i="18"/>
  <c r="AG20" i="18"/>
  <c r="AF31" i="18"/>
  <c r="AG59" i="18"/>
  <c r="AG76" i="18"/>
  <c r="AZ76" i="18"/>
  <c r="AF84" i="18"/>
  <c r="AS163" i="18"/>
  <c r="AK167" i="18"/>
  <c r="BC157" i="18"/>
  <c r="Q242" i="18"/>
  <c r="P242" i="18"/>
  <c r="X280" i="18"/>
  <c r="Y280" i="18"/>
  <c r="AK269" i="18"/>
  <c r="AW194" i="18"/>
  <c r="AV194" i="18"/>
  <c r="AW208" i="18"/>
  <c r="AV208" i="18"/>
  <c r="I247" i="18"/>
  <c r="H247" i="18"/>
  <c r="M262" i="18"/>
  <c r="L262" i="18"/>
  <c r="P204" i="18"/>
  <c r="Q204" i="18"/>
  <c r="AC218" i="18"/>
  <c r="AB218" i="18"/>
  <c r="AB223" i="18"/>
  <c r="AC223" i="18"/>
  <c r="AK242" i="18"/>
  <c r="AN202" i="18"/>
  <c r="AN214" i="18"/>
  <c r="AO214" i="18"/>
  <c r="AN219" i="18"/>
  <c r="AO219" i="18"/>
  <c r="AW238" i="18"/>
  <c r="AV238" i="18"/>
  <c r="AW287" i="18"/>
  <c r="AV287" i="18"/>
  <c r="AA25" i="18"/>
  <c r="AG24" i="18"/>
  <c r="K281" i="18"/>
  <c r="K284" i="18" s="1"/>
  <c r="K300" i="18" s="1"/>
  <c r="U188" i="18"/>
  <c r="T188" i="18"/>
  <c r="T191" i="18"/>
  <c r="U191" i="18"/>
  <c r="T212" i="18"/>
  <c r="U212" i="18"/>
  <c r="AB210" i="18"/>
  <c r="AC210" i="18"/>
  <c r="AK187" i="18"/>
  <c r="AJ187" i="18"/>
  <c r="AK190" i="18"/>
  <c r="AJ190" i="18"/>
  <c r="AK199" i="18"/>
  <c r="AJ199" i="18"/>
  <c r="AN249" i="18"/>
  <c r="AO249" i="18"/>
  <c r="AS224" i="18"/>
  <c r="AR228" i="18"/>
  <c r="AS228" i="18"/>
  <c r="AR233" i="18"/>
  <c r="AS233" i="18"/>
  <c r="AR274" i="18"/>
  <c r="AS274" i="18"/>
  <c r="AR278" i="18"/>
  <c r="AS278" i="18"/>
  <c r="AR288" i="18"/>
  <c r="AZ296" i="18"/>
  <c r="BA296" i="18"/>
  <c r="BC258" i="18"/>
  <c r="AG44" i="18"/>
  <c r="BC221" i="18"/>
  <c r="J216" i="18"/>
  <c r="AG43" i="18"/>
  <c r="AM25" i="18"/>
  <c r="AM37" i="18" s="1"/>
  <c r="I23" i="18"/>
  <c r="H23" i="18"/>
  <c r="F24" i="18"/>
  <c r="H24" i="18" s="1"/>
  <c r="I27" i="18"/>
  <c r="BB27" i="18"/>
  <c r="H27" i="18"/>
  <c r="F36" i="18"/>
  <c r="H36" i="18" s="1"/>
  <c r="I32" i="18"/>
  <c r="H32" i="18"/>
  <c r="I28" i="18"/>
  <c r="H28" i="18"/>
  <c r="I63" i="18"/>
  <c r="I108" i="18"/>
  <c r="I78" i="18"/>
  <c r="H71" i="18"/>
  <c r="H180" i="18"/>
  <c r="F178" i="18"/>
  <c r="I180" i="18"/>
  <c r="I214" i="18"/>
  <c r="H214" i="18"/>
  <c r="I203" i="18"/>
  <c r="H219" i="18"/>
  <c r="I219" i="18"/>
  <c r="BB291" i="18"/>
  <c r="H291" i="18"/>
  <c r="L74" i="18"/>
  <c r="M74" i="18"/>
  <c r="M78" i="18"/>
  <c r="L78" i="18"/>
  <c r="M96" i="18"/>
  <c r="L96" i="18"/>
  <c r="M120" i="18"/>
  <c r="L120" i="18"/>
  <c r="L151" i="18"/>
  <c r="M151" i="18"/>
  <c r="L176" i="18"/>
  <c r="M176" i="18"/>
  <c r="L181" i="18"/>
  <c r="M181" i="18"/>
  <c r="M192" i="18"/>
  <c r="L192" i="18"/>
  <c r="M214" i="18"/>
  <c r="L214" i="18"/>
  <c r="L241" i="18"/>
  <c r="M280" i="18"/>
  <c r="L280" i="18"/>
  <c r="L289" i="18"/>
  <c r="P9" i="18"/>
  <c r="P13" i="18"/>
  <c r="Q13" i="18"/>
  <c r="Q19" i="18"/>
  <c r="P19" i="18"/>
  <c r="Q23" i="18"/>
  <c r="P23" i="18"/>
  <c r="Q34" i="18"/>
  <c r="P34" i="18"/>
  <c r="Q63" i="18"/>
  <c r="P63" i="18"/>
  <c r="P75" i="18"/>
  <c r="P79" i="18"/>
  <c r="Q79" i="18"/>
  <c r="Q87" i="18"/>
  <c r="P87" i="18"/>
  <c r="P108" i="18"/>
  <c r="P115" i="18"/>
  <c r="Q115" i="18"/>
  <c r="Q144" i="18"/>
  <c r="P144" i="18"/>
  <c r="Q152" i="18"/>
  <c r="P152" i="18"/>
  <c r="Q165" i="18"/>
  <c r="P165" i="18"/>
  <c r="Q177" i="18"/>
  <c r="P177" i="18"/>
  <c r="P181" i="18"/>
  <c r="Q181" i="18"/>
  <c r="Q217" i="18"/>
  <c r="N216" i="18"/>
  <c r="P216" i="18" s="1"/>
  <c r="Q216" i="18"/>
  <c r="Q229" i="18"/>
  <c r="P274" i="18"/>
  <c r="Q274" i="18"/>
  <c r="Q278" i="18"/>
  <c r="T114" i="18"/>
  <c r="U114" i="18"/>
  <c r="U122" i="18"/>
  <c r="U125" i="18"/>
  <c r="T167" i="18"/>
  <c r="U167" i="18"/>
  <c r="T231" i="18"/>
  <c r="T236" i="18"/>
  <c r="U236" i="18"/>
  <c r="T269" i="18"/>
  <c r="T273" i="18"/>
  <c r="U273" i="18"/>
  <c r="T294" i="18"/>
  <c r="U294" i="18"/>
  <c r="Y73" i="18"/>
  <c r="Y77" i="18"/>
  <c r="X77" i="18"/>
  <c r="Y81" i="18"/>
  <c r="X81" i="18"/>
  <c r="Y89" i="18"/>
  <c r="Y160" i="18"/>
  <c r="X167" i="18"/>
  <c r="Y167" i="18"/>
  <c r="X170" i="18"/>
  <c r="Y170" i="18"/>
  <c r="X223" i="18"/>
  <c r="Y223" i="18"/>
  <c r="X227" i="18"/>
  <c r="Y227" i="18"/>
  <c r="X247" i="18"/>
  <c r="Y247" i="18"/>
  <c r="X256" i="18"/>
  <c r="X268" i="18"/>
  <c r="Y268" i="18"/>
  <c r="AB155" i="18"/>
  <c r="AC155" i="18"/>
  <c r="AB185" i="18"/>
  <c r="AC185" i="18"/>
  <c r="AC231" i="18"/>
  <c r="AB231" i="18"/>
  <c r="AC239" i="18"/>
  <c r="AB239" i="18"/>
  <c r="AF139" i="18"/>
  <c r="AG139" i="18"/>
  <c r="AF143" i="18"/>
  <c r="AG143" i="18"/>
  <c r="AF188" i="18"/>
  <c r="AG188" i="18"/>
  <c r="AF237" i="18"/>
  <c r="AG237" i="18"/>
  <c r="AG265" i="18"/>
  <c r="AF265" i="18"/>
  <c r="AK98" i="18"/>
  <c r="AJ98" i="18"/>
  <c r="AK131" i="18"/>
  <c r="AJ131" i="18"/>
  <c r="AJ140" i="18"/>
  <c r="AK140" i="18"/>
  <c r="AJ173" i="18"/>
  <c r="AK173" i="18"/>
  <c r="AK217" i="18"/>
  <c r="AJ217" i="18"/>
  <c r="AK233" i="18"/>
  <c r="AO9" i="18"/>
  <c r="AN9" i="18"/>
  <c r="AO19" i="18"/>
  <c r="AN19" i="18"/>
  <c r="AL24" i="18"/>
  <c r="AO23" i="18"/>
  <c r="AN23" i="18"/>
  <c r="AN30" i="18"/>
  <c r="AN57" i="18"/>
  <c r="AO57" i="18"/>
  <c r="AN75" i="18"/>
  <c r="AO75" i="18"/>
  <c r="AN87" i="18"/>
  <c r="AO103" i="18"/>
  <c r="AO107" i="18"/>
  <c r="AN107" i="18"/>
  <c r="AO111" i="18"/>
  <c r="AN111" i="18"/>
  <c r="AO115" i="18"/>
  <c r="AN115" i="18"/>
  <c r="AN170" i="18"/>
  <c r="AO170" i="18"/>
  <c r="AN210" i="18"/>
  <c r="AO210" i="18"/>
  <c r="AO242" i="18"/>
  <c r="AS173" i="18"/>
  <c r="AR173" i="18"/>
  <c r="AS241" i="18"/>
  <c r="AR241" i="18"/>
  <c r="AS246" i="18"/>
  <c r="AS250" i="18"/>
  <c r="AR250" i="18"/>
  <c r="AR255" i="18"/>
  <c r="AS255" i="18"/>
  <c r="AW140" i="18"/>
  <c r="AV140" i="18"/>
  <c r="AV150" i="18"/>
  <c r="AW150" i="18"/>
  <c r="AV234" i="18"/>
  <c r="AW234" i="18"/>
  <c r="AW242" i="18"/>
  <c r="AV242" i="18"/>
  <c r="AW247" i="18"/>
  <c r="AV247" i="18"/>
  <c r="AV251" i="18"/>
  <c r="AW251" i="18"/>
  <c r="AW261" i="18"/>
  <c r="AV261" i="18"/>
  <c r="AZ174" i="18"/>
  <c r="BA174" i="18"/>
  <c r="AZ194" i="18"/>
  <c r="BA194" i="18"/>
  <c r="BA203" i="18"/>
  <c r="AZ203" i="18"/>
  <c r="BA257" i="18"/>
  <c r="AZ257" i="18"/>
  <c r="BA262" i="18"/>
  <c r="AZ262" i="18"/>
  <c r="H12" i="18"/>
  <c r="X16" i="18"/>
  <c r="Q57" i="18"/>
  <c r="I71" i="18"/>
  <c r="Q75" i="18"/>
  <c r="AO79" i="18"/>
  <c r="AR140" i="18"/>
  <c r="AR237" i="18"/>
  <c r="AG241" i="18"/>
  <c r="H100" i="18"/>
  <c r="I100" i="18"/>
  <c r="H89" i="18"/>
  <c r="I89" i="18"/>
  <c r="I85" i="18"/>
  <c r="H85" i="18"/>
  <c r="I175" i="18"/>
  <c r="H175" i="18"/>
  <c r="I170" i="18"/>
  <c r="H162" i="18"/>
  <c r="H183" i="18"/>
  <c r="I183" i="18"/>
  <c r="BB183" i="18"/>
  <c r="I198" i="18"/>
  <c r="I218" i="18"/>
  <c r="H218" i="18"/>
  <c r="BB246" i="18"/>
  <c r="BE246" i="18" s="1"/>
  <c r="H256" i="18"/>
  <c r="I259" i="18"/>
  <c r="I293" i="18"/>
  <c r="H293" i="18"/>
  <c r="F292" i="18"/>
  <c r="I295" i="18"/>
  <c r="H295" i="18"/>
  <c r="M9" i="18"/>
  <c r="L9" i="18"/>
  <c r="M13" i="18"/>
  <c r="L13" i="18"/>
  <c r="L19" i="18"/>
  <c r="M30" i="18"/>
  <c r="L30" i="18"/>
  <c r="L34" i="18"/>
  <c r="M57" i="18"/>
  <c r="M71" i="18"/>
  <c r="L71" i="18"/>
  <c r="M160" i="18"/>
  <c r="L160" i="18"/>
  <c r="L173" i="18"/>
  <c r="M173" i="18"/>
  <c r="L177" i="18"/>
  <c r="M177" i="18"/>
  <c r="L198" i="18"/>
  <c r="L231" i="18"/>
  <c r="M231" i="18"/>
  <c r="L235" i="18"/>
  <c r="M235" i="18"/>
  <c r="M267" i="18"/>
  <c r="P88" i="18"/>
  <c r="Q88" i="18"/>
  <c r="P96" i="18"/>
  <c r="Q96" i="18"/>
  <c r="Q125" i="18"/>
  <c r="P125" i="18"/>
  <c r="P129" i="18"/>
  <c r="P133" i="18"/>
  <c r="Q133" i="18"/>
  <c r="P170" i="18"/>
  <c r="Q170" i="18"/>
  <c r="Q202" i="18"/>
  <c r="Q235" i="18"/>
  <c r="P239" i="18"/>
  <c r="Q239" i="18"/>
  <c r="Q248" i="18"/>
  <c r="P248" i="18"/>
  <c r="Q257" i="18"/>
  <c r="P257" i="18"/>
  <c r="BB14" i="18"/>
  <c r="BD14" i="18" s="1"/>
  <c r="U14" i="18"/>
  <c r="I82" i="18"/>
  <c r="H78" i="18"/>
  <c r="R292" i="18"/>
  <c r="M295" i="18"/>
  <c r="I191" i="18"/>
  <c r="Q212" i="18"/>
  <c r="AO173" i="18"/>
  <c r="AK137" i="18"/>
  <c r="M241" i="18"/>
  <c r="BD210" i="18"/>
  <c r="H287" i="18"/>
  <c r="BC17" i="18"/>
  <c r="AB216" i="18"/>
  <c r="V36" i="18"/>
  <c r="X36" i="18" s="1"/>
  <c r="H269" i="18"/>
  <c r="H170" i="18"/>
  <c r="H63" i="18"/>
  <c r="M19" i="18"/>
  <c r="Y22" i="18"/>
  <c r="U27" i="18"/>
  <c r="P71" i="18"/>
  <c r="X73" i="18"/>
  <c r="AB92" i="18"/>
  <c r="AF132" i="18"/>
  <c r="AV230" i="18"/>
  <c r="Y277" i="18"/>
  <c r="I291" i="18"/>
  <c r="L188" i="18"/>
  <c r="AS64" i="18"/>
  <c r="I287" i="18"/>
  <c r="Q156" i="18"/>
  <c r="AF269" i="18"/>
  <c r="M249" i="18"/>
  <c r="BA199" i="18"/>
  <c r="AB236" i="18"/>
  <c r="H261" i="18"/>
  <c r="F216" i="18"/>
  <c r="AT243" i="18"/>
  <c r="AW243" i="18" s="1"/>
  <c r="M147" i="18"/>
  <c r="H101" i="18"/>
  <c r="AF24" i="18"/>
  <c r="X33" i="18"/>
  <c r="M289" i="18"/>
  <c r="H166" i="18"/>
  <c r="I162" i="18"/>
  <c r="M63" i="18"/>
  <c r="S25" i="18"/>
  <c r="M34" i="18"/>
  <c r="AN63" i="18"/>
  <c r="AO71" i="18"/>
  <c r="AN103" i="18"/>
  <c r="H108" i="18"/>
  <c r="P148" i="18"/>
  <c r="T163" i="18"/>
  <c r="AC166" i="18"/>
  <c r="AB191" i="18"/>
  <c r="P192" i="18"/>
  <c r="Q209" i="18"/>
  <c r="P217" i="18"/>
  <c r="AU25" i="18"/>
  <c r="BD38" i="18"/>
  <c r="AA281" i="18"/>
  <c r="AA284" i="18" s="1"/>
  <c r="AA300" i="18" s="1"/>
  <c r="BC178" i="18"/>
  <c r="I271" i="18"/>
  <c r="H271" i="18"/>
  <c r="H273" i="18"/>
  <c r="I273" i="18"/>
  <c r="L156" i="18"/>
  <c r="M156" i="18"/>
  <c r="X288" i="18"/>
  <c r="Y288" i="18"/>
  <c r="AK155" i="18"/>
  <c r="AJ155" i="18"/>
  <c r="AJ185" i="18"/>
  <c r="AK185" i="18"/>
  <c r="AK241" i="18"/>
  <c r="AJ241" i="18"/>
  <c r="AN187" i="18"/>
  <c r="AO187" i="18"/>
  <c r="AN196" i="18"/>
  <c r="AO236" i="18"/>
  <c r="AN236" i="18"/>
  <c r="AN261" i="18"/>
  <c r="AO261" i="18"/>
  <c r="AV185" i="18"/>
  <c r="AW185" i="18"/>
  <c r="AZ246" i="18"/>
  <c r="BA246" i="18"/>
  <c r="AN53" i="18"/>
  <c r="AO53" i="18"/>
  <c r="H168" i="18"/>
  <c r="I168" i="18"/>
  <c r="M213" i="18"/>
  <c r="L213" i="18"/>
  <c r="L229" i="18"/>
  <c r="BC252" i="18"/>
  <c r="AR53" i="18"/>
  <c r="BC195" i="18"/>
  <c r="I43" i="18"/>
  <c r="AF53" i="18"/>
  <c r="AV43" i="18"/>
  <c r="AW53" i="18"/>
  <c r="Y44" i="18"/>
  <c r="O77" i="17"/>
  <c r="L77" i="17"/>
  <c r="P77" i="17"/>
  <c r="O21" i="17"/>
  <c r="L21" i="17"/>
  <c r="N21" i="17" s="1"/>
  <c r="Q21" i="17" s="1"/>
  <c r="P21" i="17"/>
  <c r="O41" i="17"/>
  <c r="L41" i="17"/>
  <c r="P41" i="17"/>
  <c r="M41" i="17" s="1"/>
  <c r="L53" i="17"/>
  <c r="P53" i="17"/>
  <c r="I114" i="18"/>
  <c r="H114" i="18"/>
  <c r="I237" i="18"/>
  <c r="H237" i="18"/>
  <c r="I251" i="18"/>
  <c r="M124" i="18"/>
  <c r="L124" i="18"/>
  <c r="L148" i="18"/>
  <c r="M148" i="18"/>
  <c r="L190" i="18"/>
  <c r="M190" i="18"/>
  <c r="J178" i="18"/>
  <c r="L194" i="18"/>
  <c r="BB194" i="18"/>
  <c r="BD194" i="18" s="1"/>
  <c r="M194" i="18"/>
  <c r="L202" i="18"/>
  <c r="M202" i="18"/>
  <c r="L237" i="18"/>
  <c r="M237" i="18"/>
  <c r="L265" i="18"/>
  <c r="Q70" i="18"/>
  <c r="Q81" i="18"/>
  <c r="P81" i="18"/>
  <c r="Q85" i="18"/>
  <c r="P85" i="18"/>
  <c r="P92" i="18"/>
  <c r="Q92" i="18"/>
  <c r="Q154" i="18"/>
  <c r="P154" i="18"/>
  <c r="BB154" i="18"/>
  <c r="Q163" i="18"/>
  <c r="P163" i="18"/>
  <c r="BB163" i="18"/>
  <c r="Q173" i="18"/>
  <c r="P173" i="18"/>
  <c r="P208" i="18"/>
  <c r="Q208" i="18"/>
  <c r="Q211" i="18"/>
  <c r="P211" i="18"/>
  <c r="Q241" i="18"/>
  <c r="P241" i="18"/>
  <c r="Q260" i="18"/>
  <c r="P260" i="18"/>
  <c r="N258" i="18"/>
  <c r="P258" i="18" s="1"/>
  <c r="P263" i="18"/>
  <c r="Q269" i="18"/>
  <c r="Q275" i="18"/>
  <c r="T86" i="18"/>
  <c r="U86" i="18"/>
  <c r="U93" i="18"/>
  <c r="T93" i="18"/>
  <c r="U110" i="18"/>
  <c r="T110" i="18"/>
  <c r="T137" i="18"/>
  <c r="U137" i="18"/>
  <c r="U187" i="18"/>
  <c r="T187" i="18"/>
  <c r="T190" i="18"/>
  <c r="U190" i="18"/>
  <c r="T240" i="18"/>
  <c r="U240" i="18"/>
  <c r="U249" i="18"/>
  <c r="T249" i="18"/>
  <c r="U266" i="18"/>
  <c r="Y52" i="18"/>
  <c r="X52" i="18"/>
  <c r="Y62" i="18"/>
  <c r="X62" i="18"/>
  <c r="X69" i="18"/>
  <c r="Y69" i="18"/>
  <c r="Y72" i="18"/>
  <c r="X72" i="18"/>
  <c r="Y76" i="18"/>
  <c r="X76" i="18"/>
  <c r="X80" i="18"/>
  <c r="Y80" i="18"/>
  <c r="Y87" i="18"/>
  <c r="X87" i="18"/>
  <c r="Y91" i="18"/>
  <c r="X91" i="18"/>
  <c r="V117" i="18"/>
  <c r="X117" i="18" s="1"/>
  <c r="Y135" i="18"/>
  <c r="X135" i="18"/>
  <c r="Y150" i="18"/>
  <c r="X150" i="18"/>
  <c r="X201" i="18"/>
  <c r="Y201" i="18"/>
  <c r="X239" i="18"/>
  <c r="BB239" i="18"/>
  <c r="X269" i="18"/>
  <c r="AB89" i="18"/>
  <c r="AC89" i="18"/>
  <c r="AC109" i="18"/>
  <c r="AB109" i="18"/>
  <c r="AC113" i="18"/>
  <c r="AB113" i="18"/>
  <c r="BB122" i="18"/>
  <c r="AC134" i="18"/>
  <c r="AB134" i="18"/>
  <c r="AC138" i="18"/>
  <c r="AB138" i="18"/>
  <c r="AB142" i="18"/>
  <c r="AC142" i="18"/>
  <c r="AB146" i="18"/>
  <c r="AC146" i="18"/>
  <c r="AC150" i="18"/>
  <c r="AB150" i="18"/>
  <c r="AC205" i="18"/>
  <c r="AB205" i="18"/>
  <c r="AC212" i="18"/>
  <c r="AB212" i="18"/>
  <c r="AB230" i="18"/>
  <c r="AC230" i="18"/>
  <c r="AC250" i="18"/>
  <c r="AF131" i="18"/>
  <c r="AG131" i="18"/>
  <c r="AG134" i="18"/>
  <c r="AF134" i="18"/>
  <c r="AF147" i="18"/>
  <c r="AG147" i="18"/>
  <c r="AG150" i="18"/>
  <c r="AF150" i="18"/>
  <c r="AF164" i="18"/>
  <c r="AG164" i="18"/>
  <c r="AF167" i="18"/>
  <c r="BB167" i="18"/>
  <c r="AG167" i="18"/>
  <c r="AF181" i="18"/>
  <c r="AG181" i="18"/>
  <c r="AG257" i="18"/>
  <c r="AF257" i="18"/>
  <c r="AF262" i="18"/>
  <c r="AG262" i="18"/>
  <c r="AF274" i="18"/>
  <c r="AG278" i="18"/>
  <c r="AF278" i="18"/>
  <c r="BB278" i="18"/>
  <c r="BE278" i="18" s="1"/>
  <c r="AF287" i="18"/>
  <c r="AG287" i="18"/>
  <c r="AF297" i="18"/>
  <c r="AK12" i="18"/>
  <c r="AJ12" i="18"/>
  <c r="AK16" i="18"/>
  <c r="AJ16" i="18"/>
  <c r="AK22" i="18"/>
  <c r="AJ22" i="18"/>
  <c r="BB22" i="18"/>
  <c r="AH24" i="18"/>
  <c r="AK24" i="18" s="1"/>
  <c r="AJ29" i="18"/>
  <c r="AK29" i="18"/>
  <c r="AK33" i="18"/>
  <c r="AJ33" i="18"/>
  <c r="AK45" i="18"/>
  <c r="AJ45" i="18"/>
  <c r="AK52" i="18"/>
  <c r="AJ52" i="18"/>
  <c r="AK62" i="18"/>
  <c r="AJ62" i="18"/>
  <c r="AJ84" i="18"/>
  <c r="AK84" i="18"/>
  <c r="AJ87" i="18"/>
  <c r="AK150" i="18"/>
  <c r="AJ150" i="18"/>
  <c r="AJ168" i="18"/>
  <c r="AK168" i="18"/>
  <c r="AK175" i="18"/>
  <c r="AJ179" i="18"/>
  <c r="AK179" i="18"/>
  <c r="AK194" i="18"/>
  <c r="AJ194" i="18"/>
  <c r="AJ213" i="18"/>
  <c r="AK213" i="18"/>
  <c r="BB213" i="18"/>
  <c r="BD213" i="18" s="1"/>
  <c r="AK249" i="18"/>
  <c r="AJ249" i="18"/>
  <c r="AK253" i="18"/>
  <c r="AK280" i="18"/>
  <c r="AJ280" i="18"/>
  <c r="AK294" i="18"/>
  <c r="AJ294" i="18"/>
  <c r="AH292" i="18"/>
  <c r="AN127" i="18"/>
  <c r="AO127" i="18"/>
  <c r="AN143" i="18"/>
  <c r="AO143" i="18"/>
  <c r="BB143" i="18"/>
  <c r="AN168" i="18"/>
  <c r="AO168" i="18"/>
  <c r="AO189" i="18"/>
  <c r="AN189" i="18"/>
  <c r="BB189" i="18"/>
  <c r="BD189" i="18" s="1"/>
  <c r="AO193" i="18"/>
  <c r="AN193" i="18"/>
  <c r="AO200" i="18"/>
  <c r="AN200" i="18"/>
  <c r="AN203" i="18"/>
  <c r="AO203" i="18"/>
  <c r="AO228" i="18"/>
  <c r="AO254" i="18"/>
  <c r="AO271" i="18"/>
  <c r="AN271" i="18"/>
  <c r="AS133" i="18"/>
  <c r="AR133" i="18"/>
  <c r="AS136" i="18"/>
  <c r="AR136" i="18"/>
  <c r="AS149" i="18"/>
  <c r="AR149" i="18"/>
  <c r="AR174" i="18"/>
  <c r="BB174" i="18"/>
  <c r="AS174" i="18"/>
  <c r="AS177" i="18"/>
  <c r="AR177" i="18"/>
  <c r="AR192" i="18"/>
  <c r="AS192" i="18"/>
  <c r="AR234" i="18"/>
  <c r="AS234" i="18"/>
  <c r="AR279" i="18"/>
  <c r="AS279" i="18"/>
  <c r="AS289" i="18"/>
  <c r="AR289" i="18"/>
  <c r="AP292" i="18"/>
  <c r="BB295" i="18"/>
  <c r="BD295" i="18" s="1"/>
  <c r="AR295" i="18"/>
  <c r="AS295" i="18"/>
  <c r="AV125" i="18"/>
  <c r="AW141" i="18"/>
  <c r="AV141" i="18"/>
  <c r="AW144" i="18"/>
  <c r="AV144" i="18"/>
  <c r="AW189" i="18"/>
  <c r="AV189" i="18"/>
  <c r="AV218" i="18"/>
  <c r="AW218" i="18"/>
  <c r="BB218" i="18"/>
  <c r="AW249" i="18"/>
  <c r="AW254" i="18"/>
  <c r="AV254" i="18"/>
  <c r="AV271" i="18"/>
  <c r="AW278" i="18"/>
  <c r="BA164" i="18"/>
  <c r="AZ164" i="18"/>
  <c r="AZ181" i="18"/>
  <c r="BA181" i="18"/>
  <c r="BA190" i="18"/>
  <c r="AZ190" i="18"/>
  <c r="BA224" i="18"/>
  <c r="AZ267" i="18"/>
  <c r="Q53" i="18"/>
  <c r="P53" i="18"/>
  <c r="AV44" i="18"/>
  <c r="BC270" i="18"/>
  <c r="S181" i="8"/>
  <c r="H370" i="6" s="1"/>
  <c r="G370" i="6" s="1"/>
  <c r="AB15" i="16"/>
  <c r="T35" i="8"/>
  <c r="H356" i="6"/>
  <c r="AB6" i="16"/>
  <c r="L6" i="16"/>
  <c r="K29" i="16"/>
  <c r="O103" i="7"/>
  <c r="O70" i="7"/>
  <c r="O71" i="7" s="1"/>
  <c r="AW292" i="18"/>
  <c r="P91" i="9"/>
  <c r="H302" i="6"/>
  <c r="G302" i="6"/>
  <c r="I24" i="18"/>
  <c r="V17" i="16"/>
  <c r="Q132" i="7"/>
  <c r="H31" i="6"/>
  <c r="O20" i="9"/>
  <c r="AJ216" i="18"/>
  <c r="I44" i="7"/>
  <c r="I45" i="7" s="1"/>
  <c r="F107" i="7"/>
  <c r="F70" i="7"/>
  <c r="P75" i="9"/>
  <c r="G231" i="6"/>
  <c r="G285" i="6" s="1"/>
  <c r="G257" i="6"/>
  <c r="H194" i="18"/>
  <c r="I194" i="18"/>
  <c r="M171" i="18"/>
  <c r="L171" i="18"/>
  <c r="M184" i="18"/>
  <c r="L184" i="18"/>
  <c r="L219" i="18"/>
  <c r="M219" i="18"/>
  <c r="Q128" i="18"/>
  <c r="P128" i="18"/>
  <c r="Q147" i="18"/>
  <c r="P147" i="18"/>
  <c r="Q151" i="18"/>
  <c r="P151" i="18"/>
  <c r="Q160" i="18"/>
  <c r="P160" i="18"/>
  <c r="H242" i="18"/>
  <c r="L126" i="18"/>
  <c r="M126" i="18"/>
  <c r="M169" i="18"/>
  <c r="L169" i="18"/>
  <c r="L217" i="18"/>
  <c r="M217" i="18"/>
  <c r="Q168" i="18"/>
  <c r="P168" i="18"/>
  <c r="M154" i="18"/>
  <c r="L154" i="18"/>
  <c r="L230" i="18"/>
  <c r="Q104" i="18"/>
  <c r="P104" i="18"/>
  <c r="P149" i="18"/>
  <c r="Q149" i="18"/>
  <c r="Q176" i="18"/>
  <c r="P176" i="18"/>
  <c r="H230" i="18"/>
  <c r="AC53" i="18"/>
  <c r="AB53" i="18"/>
  <c r="Y53" i="18"/>
  <c r="Y216" i="18"/>
  <c r="BD31" i="18"/>
  <c r="BE20" i="18"/>
  <c r="BD20" i="18"/>
  <c r="AB286" i="18"/>
  <c r="BE27" i="18"/>
  <c r="BD27" i="18"/>
  <c r="S37" i="18"/>
  <c r="Y36" i="18"/>
  <c r="F71" i="7"/>
  <c r="F108" i="7"/>
  <c r="F67" i="18"/>
  <c r="AP67" i="18"/>
  <c r="R67" i="18"/>
  <c r="G31" i="6"/>
  <c r="G356" i="6"/>
  <c r="M178" i="18"/>
  <c r="L178" i="18"/>
  <c r="V67" i="18"/>
  <c r="X67" i="18"/>
  <c r="S70" i="8"/>
  <c r="AD67" i="18"/>
  <c r="Y67" i="18"/>
  <c r="I44" i="18"/>
  <c r="H44" i="18"/>
  <c r="P44" i="18"/>
  <c r="Q44" i="18"/>
  <c r="T47" i="8"/>
  <c r="AL51" i="18"/>
  <c r="AN51" i="18" s="1"/>
  <c r="I64" i="18"/>
  <c r="H129" i="6"/>
  <c r="AW206" i="18"/>
  <c r="I29" i="16"/>
  <c r="J70" i="7"/>
  <c r="J108" i="7" s="1"/>
  <c r="G10" i="16"/>
  <c r="V292" i="18"/>
  <c r="Y293" i="18"/>
  <c r="U193" i="18"/>
  <c r="AC248" i="18"/>
  <c r="X293" i="18"/>
  <c r="Y220" i="18"/>
  <c r="Y257" i="18"/>
  <c r="AC274" i="18"/>
  <c r="AG68" i="18"/>
  <c r="X241" i="18"/>
  <c r="H188" i="18"/>
  <c r="AZ68" i="18"/>
  <c r="BA68" i="18"/>
  <c r="AO68" i="18"/>
  <c r="J71" i="7"/>
  <c r="I18" i="19"/>
  <c r="AM281" i="18"/>
  <c r="AM284" i="18" s="1"/>
  <c r="AM300" i="18" s="1"/>
  <c r="G299" i="18"/>
  <c r="BC292" i="18"/>
  <c r="H292" i="18"/>
  <c r="I173" i="18"/>
  <c r="BB173" i="18"/>
  <c r="BD173" i="18" s="1"/>
  <c r="H169" i="18"/>
  <c r="I169" i="18"/>
  <c r="I165" i="18"/>
  <c r="H165" i="18"/>
  <c r="BB165" i="18"/>
  <c r="I161" i="18"/>
  <c r="I296" i="18"/>
  <c r="H296" i="18"/>
  <c r="M11" i="18"/>
  <c r="J17" i="18"/>
  <c r="L11" i="18"/>
  <c r="L15" i="18"/>
  <c r="M15" i="18"/>
  <c r="M32" i="18"/>
  <c r="L32" i="18"/>
  <c r="BB32" i="18"/>
  <c r="BE32" i="18" s="1"/>
  <c r="M42" i="18"/>
  <c r="L42" i="18"/>
  <c r="L61" i="18"/>
  <c r="L69" i="18"/>
  <c r="L77" i="18"/>
  <c r="J117" i="18"/>
  <c r="L117" i="18" s="1"/>
  <c r="M164" i="18"/>
  <c r="L164" i="18"/>
  <c r="M205" i="18"/>
  <c r="L205" i="18"/>
  <c r="M209" i="18"/>
  <c r="L209" i="18"/>
  <c r="M248" i="18"/>
  <c r="J243" i="18"/>
  <c r="L243" i="18" s="1"/>
  <c r="L256" i="18"/>
  <c r="M256" i="18"/>
  <c r="J258" i="18"/>
  <c r="L258" i="18" s="1"/>
  <c r="L261" i="18"/>
  <c r="Q139" i="18"/>
  <c r="P139" i="18"/>
  <c r="BB139" i="18"/>
  <c r="Q188" i="18"/>
  <c r="P188" i="18"/>
  <c r="Q220" i="18"/>
  <c r="P220" i="18"/>
  <c r="P234" i="18"/>
  <c r="Q234" i="18"/>
  <c r="Q273" i="18"/>
  <c r="P273" i="18"/>
  <c r="U19" i="18"/>
  <c r="T19" i="18"/>
  <c r="R24" i="18"/>
  <c r="U23" i="18"/>
  <c r="T23" i="18"/>
  <c r="T30" i="18"/>
  <c r="U30" i="18"/>
  <c r="T34" i="18"/>
  <c r="U34" i="18"/>
  <c r="BB34" i="18"/>
  <c r="BD34" i="18" s="1"/>
  <c r="U57" i="18"/>
  <c r="T57" i="18"/>
  <c r="BB57" i="18"/>
  <c r="BD57" i="18" s="1"/>
  <c r="T63" i="18"/>
  <c r="R60" i="18"/>
  <c r="U63" i="18"/>
  <c r="BB63" i="18"/>
  <c r="T71" i="18"/>
  <c r="U71" i="18"/>
  <c r="BB71" i="18"/>
  <c r="BD71" i="18" s="1"/>
  <c r="U79" i="18"/>
  <c r="T79" i="18"/>
  <c r="T133" i="18"/>
  <c r="U133" i="18"/>
  <c r="T185" i="18"/>
  <c r="U185" i="18"/>
  <c r="T226" i="18"/>
  <c r="U226" i="18"/>
  <c r="T247" i="18"/>
  <c r="U247" i="18"/>
  <c r="BB247" i="18"/>
  <c r="BE247" i="18" s="1"/>
  <c r="U288" i="18"/>
  <c r="Y13" i="18"/>
  <c r="Y19" i="18"/>
  <c r="X19" i="18"/>
  <c r="V24" i="18"/>
  <c r="X181" i="18"/>
  <c r="Y181" i="18"/>
  <c r="X185" i="18"/>
  <c r="Y185" i="18"/>
  <c r="Y192" i="18"/>
  <c r="X192" i="18"/>
  <c r="BB192" i="18"/>
  <c r="Y234" i="18"/>
  <c r="X234" i="18"/>
  <c r="Y262" i="18"/>
  <c r="X262" i="18"/>
  <c r="X272" i="18"/>
  <c r="AB119" i="18"/>
  <c r="AB131" i="18"/>
  <c r="AB135" i="18"/>
  <c r="AC135" i="18"/>
  <c r="BB135" i="18"/>
  <c r="AB139" i="18"/>
  <c r="AC139" i="18"/>
  <c r="AB145" i="18"/>
  <c r="AC145" i="18"/>
  <c r="AC294" i="18"/>
  <c r="AB294" i="18"/>
  <c r="BB294" i="18"/>
  <c r="AG106" i="18"/>
  <c r="AF106" i="18"/>
  <c r="BB106" i="18"/>
  <c r="BD106" i="18" s="1"/>
  <c r="AG110" i="18"/>
  <c r="AF110" i="18"/>
  <c r="AG114" i="18"/>
  <c r="AF114" i="18"/>
  <c r="AF120" i="18"/>
  <c r="AG124" i="18"/>
  <c r="AF124" i="18"/>
  <c r="AF165" i="18"/>
  <c r="AG165" i="18"/>
  <c r="AF168" i="18"/>
  <c r="AG168" i="18"/>
  <c r="AG171" i="18"/>
  <c r="AF171" i="18"/>
  <c r="AF201" i="18"/>
  <c r="AG201" i="18"/>
  <c r="AG205" i="18"/>
  <c r="AF205" i="18"/>
  <c r="AG209" i="18"/>
  <c r="AF209" i="18"/>
  <c r="AF212" i="18"/>
  <c r="AG212" i="18"/>
  <c r="AF217" i="18"/>
  <c r="AD216" i="18"/>
  <c r="AG216" i="18"/>
  <c r="AF216" i="18"/>
  <c r="BB217" i="18"/>
  <c r="AG217" i="18"/>
  <c r="AF226" i="18"/>
  <c r="AG226" i="18"/>
  <c r="AG229" i="18"/>
  <c r="AF229" i="18"/>
  <c r="AF233" i="18"/>
  <c r="AF236" i="18"/>
  <c r="AG236" i="18"/>
  <c r="AG240" i="18"/>
  <c r="AF240" i="18"/>
  <c r="AG244" i="18"/>
  <c r="AG248" i="18"/>
  <c r="AF248" i="18"/>
  <c r="AG253" i="18"/>
  <c r="AF253" i="18"/>
  <c r="AJ197" i="18"/>
  <c r="AK197" i="18"/>
  <c r="AK200" i="18"/>
  <c r="AJ234" i="18"/>
  <c r="AK234" i="18"/>
  <c r="AJ262" i="18"/>
  <c r="AK262" i="18"/>
  <c r="AJ271" i="18"/>
  <c r="AJ274" i="18"/>
  <c r="AK274" i="18"/>
  <c r="AO65" i="18"/>
  <c r="AN65" i="18"/>
  <c r="BB65" i="18"/>
  <c r="AO72" i="18"/>
  <c r="AN72" i="18"/>
  <c r="BB72" i="18"/>
  <c r="BD72" i="18" s="1"/>
  <c r="AO76" i="18"/>
  <c r="AN76" i="18"/>
  <c r="BB76" i="18"/>
  <c r="BD76" i="18" s="1"/>
  <c r="BE76" i="18"/>
  <c r="AN80" i="18"/>
  <c r="AN134" i="18"/>
  <c r="AO134" i="18"/>
  <c r="AO138" i="18"/>
  <c r="AN138" i="18"/>
  <c r="AO141" i="18"/>
  <c r="AN141" i="18"/>
  <c r="AO148" i="18"/>
  <c r="AN148" i="18"/>
  <c r="AO151" i="18"/>
  <c r="AN151" i="18"/>
  <c r="AN179" i="18"/>
  <c r="AO179" i="18"/>
  <c r="BB179" i="18"/>
  <c r="BE179" i="18" s="1"/>
  <c r="AL178" i="18"/>
  <c r="AO182" i="18"/>
  <c r="AN182" i="18"/>
  <c r="AN185" i="18"/>
  <c r="AO185" i="18"/>
  <c r="AO237" i="18"/>
  <c r="AN237" i="18"/>
  <c r="BB237" i="18"/>
  <c r="BE237" i="18" s="1"/>
  <c r="AN241" i="18"/>
  <c r="AO241" i="18"/>
  <c r="AO267" i="18"/>
  <c r="AO272" i="18"/>
  <c r="AO276" i="18"/>
  <c r="AN276" i="18"/>
  <c r="AS134" i="18"/>
  <c r="AR134" i="18"/>
  <c r="AS146" i="18"/>
  <c r="AR146" i="18"/>
  <c r="AS150" i="18"/>
  <c r="AR150" i="18"/>
  <c r="AR153" i="18"/>
  <c r="AS158" i="18"/>
  <c r="AR158" i="18"/>
  <c r="AS162" i="18"/>
  <c r="AR162" i="18"/>
  <c r="AR166" i="18"/>
  <c r="AS166" i="18"/>
  <c r="AR227" i="18"/>
  <c r="AS227" i="18"/>
  <c r="AS236" i="18"/>
  <c r="AR236" i="18"/>
  <c r="AS263" i="18"/>
  <c r="AR263" i="18"/>
  <c r="AS290" i="18"/>
  <c r="AR290" i="18"/>
  <c r="AR297" i="18"/>
  <c r="AS297" i="18"/>
  <c r="BB297" i="18"/>
  <c r="BD297" i="18" s="1"/>
  <c r="AW12" i="18"/>
  <c r="AV12" i="18"/>
  <c r="BB12" i="18"/>
  <c r="BE12" i="18" s="1"/>
  <c r="AW16" i="18"/>
  <c r="AV16" i="18"/>
  <c r="AW22" i="18"/>
  <c r="AV22" i="18"/>
  <c r="AT24" i="18"/>
  <c r="AV24" i="18"/>
  <c r="AW29" i="18"/>
  <c r="AT36" i="18"/>
  <c r="AW36" i="18" s="1"/>
  <c r="AV29" i="18"/>
  <c r="AW33" i="18"/>
  <c r="AV33" i="18"/>
  <c r="BB33" i="18"/>
  <c r="BD33" i="18" s="1"/>
  <c r="AW52" i="18"/>
  <c r="AV52" i="18"/>
  <c r="BB52" i="18"/>
  <c r="BE52" i="18"/>
  <c r="AW62" i="18"/>
  <c r="AV62" i="18"/>
  <c r="BB62" i="18"/>
  <c r="BE62" i="18"/>
  <c r="AV70" i="18"/>
  <c r="AW70" i="18"/>
  <c r="AW74" i="18"/>
  <c r="AV74" i="18"/>
  <c r="BB74" i="18"/>
  <c r="BD74" i="18" s="1"/>
  <c r="AW78" i="18"/>
  <c r="AV78" i="18"/>
  <c r="AW82" i="18"/>
  <c r="AV82" i="18"/>
  <c r="AW86" i="18"/>
  <c r="AV86" i="18"/>
  <c r="AW90" i="18"/>
  <c r="AV90" i="18"/>
  <c r="AW94" i="18"/>
  <c r="AV94" i="18"/>
  <c r="AW102" i="18"/>
  <c r="AV102" i="18"/>
  <c r="AW106" i="18"/>
  <c r="AV106" i="18"/>
  <c r="AW110" i="18"/>
  <c r="AV110" i="18"/>
  <c r="AV114" i="18"/>
  <c r="AW114" i="18"/>
  <c r="AV120" i="18"/>
  <c r="AW120" i="18"/>
  <c r="AV130" i="18"/>
  <c r="AW130" i="18"/>
  <c r="AW133" i="18"/>
  <c r="AV133" i="18"/>
  <c r="AW137" i="18"/>
  <c r="AV137" i="18"/>
  <c r="AW156" i="18"/>
  <c r="BB156" i="18"/>
  <c r="AV156" i="18"/>
  <c r="AW161" i="18"/>
  <c r="AV161" i="18"/>
  <c r="AW165" i="18"/>
  <c r="AV165" i="18"/>
  <c r="AW169" i="18"/>
  <c r="AV169" i="18"/>
  <c r="AW173" i="18"/>
  <c r="AV173" i="18"/>
  <c r="AW211" i="18"/>
  <c r="AV211" i="18"/>
  <c r="AW214" i="18"/>
  <c r="AV214" i="18"/>
  <c r="AW219" i="18"/>
  <c r="AV219" i="18"/>
  <c r="BB219" i="18"/>
  <c r="AT216" i="18"/>
  <c r="AW240" i="18"/>
  <c r="AV240" i="18"/>
  <c r="BA9" i="18"/>
  <c r="AZ9" i="18"/>
  <c r="AD286" i="18"/>
  <c r="AF286" i="18"/>
  <c r="AS153" i="18"/>
  <c r="BB214" i="18"/>
  <c r="BB185" i="18"/>
  <c r="V258" i="18"/>
  <c r="S299" i="18"/>
  <c r="BC286" i="18"/>
  <c r="W299" i="18"/>
  <c r="I177" i="18"/>
  <c r="BB177" i="18"/>
  <c r="BD177" i="18" s="1"/>
  <c r="H177" i="18"/>
  <c r="I280" i="18"/>
  <c r="H280" i="18"/>
  <c r="M21" i="18"/>
  <c r="L21" i="18"/>
  <c r="J24" i="18"/>
  <c r="M24" i="18"/>
  <c r="Q180" i="18"/>
  <c r="P180" i="18"/>
  <c r="R178" i="18"/>
  <c r="T178" i="18"/>
  <c r="M261" i="18"/>
  <c r="AK271" i="18"/>
  <c r="AG233" i="18"/>
  <c r="BD283" i="18"/>
  <c r="BE283" i="18"/>
  <c r="AU299" i="18"/>
  <c r="H276" i="18"/>
  <c r="H290" i="18"/>
  <c r="I290" i="18"/>
  <c r="M28" i="18"/>
  <c r="L28" i="18"/>
  <c r="J36" i="18"/>
  <c r="L36" i="18" s="1"/>
  <c r="Q184" i="18"/>
  <c r="P184" i="18"/>
  <c r="BB181" i="18"/>
  <c r="BD167" i="18"/>
  <c r="BE167" i="18"/>
  <c r="P64" i="18"/>
  <c r="N60" i="18"/>
  <c r="Q60" i="18" s="1"/>
  <c r="L64" i="18"/>
  <c r="M64" i="18"/>
  <c r="AW64" i="18"/>
  <c r="AV64" i="18"/>
  <c r="AJ64" i="18"/>
  <c r="BA217" i="18"/>
  <c r="AZ217" i="18"/>
  <c r="AX216" i="18"/>
  <c r="AZ212" i="18"/>
  <c r="AZ200" i="18"/>
  <c r="O281" i="18"/>
  <c r="O284" i="18" s="1"/>
  <c r="O300" i="18" s="1"/>
  <c r="AZ16" i="18"/>
  <c r="BA22" i="18"/>
  <c r="AZ22" i="18"/>
  <c r="P68" i="18"/>
  <c r="Q68" i="18"/>
  <c r="BC66" i="18"/>
  <c r="AF36" i="18"/>
  <c r="AB64" i="18"/>
  <c r="AC64" i="18"/>
  <c r="AO17" i="18"/>
  <c r="I72" i="18"/>
  <c r="H72" i="18"/>
  <c r="L102" i="18"/>
  <c r="M102" i="18"/>
  <c r="M113" i="18"/>
  <c r="L113" i="18"/>
  <c r="L119" i="18"/>
  <c r="M119" i="18"/>
  <c r="M193" i="18"/>
  <c r="L193" i="18"/>
  <c r="BD59" i="18"/>
  <c r="I75" i="18"/>
  <c r="M91" i="18"/>
  <c r="L91" i="18"/>
  <c r="M95" i="18"/>
  <c r="L95" i="18"/>
  <c r="L99" i="18"/>
  <c r="I292" i="18"/>
  <c r="I20" i="18"/>
  <c r="H20" i="18"/>
  <c r="I29" i="18"/>
  <c r="H29" i="18"/>
  <c r="I59" i="18"/>
  <c r="H59" i="18"/>
  <c r="I189" i="18"/>
  <c r="H189" i="18"/>
  <c r="I215" i="18"/>
  <c r="H215" i="18"/>
  <c r="M80" i="18"/>
  <c r="L80" i="18"/>
  <c r="M167" i="18"/>
  <c r="L167" i="18"/>
  <c r="AE281" i="18"/>
  <c r="AE284" i="18"/>
  <c r="AE300" i="18" s="1"/>
  <c r="AU281" i="18"/>
  <c r="AU284" i="18" s="1"/>
  <c r="AU300" i="18" s="1"/>
  <c r="BC54" i="18"/>
  <c r="BB188" i="18"/>
  <c r="BD188" i="18"/>
  <c r="F286" i="18"/>
  <c r="H286" i="18" s="1"/>
  <c r="AM299" i="18"/>
  <c r="W116" i="18"/>
  <c r="AM116" i="18"/>
  <c r="AK68" i="18"/>
  <c r="AJ67" i="18"/>
  <c r="U216" i="18"/>
  <c r="T216" i="18"/>
  <c r="AU37" i="18"/>
  <c r="AU303" i="18" s="1"/>
  <c r="P67" i="18"/>
  <c r="Q67" i="18"/>
  <c r="AO64" i="18"/>
  <c r="AN64" i="18"/>
  <c r="AZ64" i="18"/>
  <c r="BA64" i="18"/>
  <c r="O25" i="18"/>
  <c r="AE25" i="18"/>
  <c r="AE37" i="18" s="1"/>
  <c r="K25" i="18"/>
  <c r="BC24" i="18"/>
  <c r="AC24" i="18"/>
  <c r="AQ25" i="18"/>
  <c r="AS24" i="18"/>
  <c r="AR24" i="18"/>
  <c r="BC36" i="18"/>
  <c r="S281" i="18"/>
  <c r="S284" i="18" s="1"/>
  <c r="BC40" i="18"/>
  <c r="AI281" i="18"/>
  <c r="AI284" i="18" s="1"/>
  <c r="AI300" i="18" s="1"/>
  <c r="AY281" i="18"/>
  <c r="AY284" i="18" s="1"/>
  <c r="AY300" i="18" s="1"/>
  <c r="AY303" i="18" s="1"/>
  <c r="AF64" i="18"/>
  <c r="AG64" i="18"/>
  <c r="AZ292" i="18"/>
  <c r="BA292" i="18"/>
  <c r="BD32" i="18"/>
  <c r="H173" i="18"/>
  <c r="BC232" i="18"/>
  <c r="W281" i="18"/>
  <c r="W284" i="18" s="1"/>
  <c r="W300" i="18" s="1"/>
  <c r="H76" i="18"/>
  <c r="H80" i="18"/>
  <c r="H104" i="18"/>
  <c r="K116" i="18"/>
  <c r="AA116" i="18"/>
  <c r="AQ116" i="18"/>
  <c r="BE14" i="18"/>
  <c r="U64" i="18"/>
  <c r="W25" i="18"/>
  <c r="AQ281" i="18"/>
  <c r="O116" i="18"/>
  <c r="Q116" i="18" s="1"/>
  <c r="AE116" i="18"/>
  <c r="AU116" i="18"/>
  <c r="I245" i="18"/>
  <c r="AI37" i="18"/>
  <c r="AI303" i="18" s="1"/>
  <c r="Q64" i="18"/>
  <c r="Z292" i="18"/>
  <c r="AB292" i="18" s="1"/>
  <c r="L68" i="18"/>
  <c r="M68" i="18"/>
  <c r="BD294" i="18"/>
  <c r="BE294" i="18"/>
  <c r="U60" i="18"/>
  <c r="T60" i="18"/>
  <c r="W37" i="18"/>
  <c r="W303" i="18" s="1"/>
  <c r="BD62" i="18"/>
  <c r="AW24" i="18"/>
  <c r="Y24" i="18"/>
  <c r="X24" i="18"/>
  <c r="U24" i="18"/>
  <c r="T24" i="18"/>
  <c r="U178" i="18"/>
  <c r="AG286" i="18"/>
  <c r="BD179" i="18"/>
  <c r="BD219" i="18"/>
  <c r="BE219" i="18"/>
  <c r="BE173" i="18"/>
  <c r="BE185" i="18"/>
  <c r="BD185" i="18"/>
  <c r="BE297" i="18"/>
  <c r="AO178" i="18"/>
  <c r="AN178" i="18"/>
  <c r="AQ37" i="18"/>
  <c r="AQ284" i="18"/>
  <c r="AQ300" i="18" s="1"/>
  <c r="K37" i="18"/>
  <c r="O37" i="18"/>
  <c r="P74" i="17"/>
  <c r="M74" i="17" s="1"/>
  <c r="L74" i="17"/>
  <c r="P64" i="17"/>
  <c r="O63" i="17"/>
  <c r="L63" i="17"/>
  <c r="M63" i="17" s="1"/>
  <c r="P63" i="17"/>
  <c r="L60" i="17"/>
  <c r="O58" i="17"/>
  <c r="O49" i="17"/>
  <c r="O48" i="17"/>
  <c r="P45" i="17"/>
  <c r="P42" i="17"/>
  <c r="O42" i="17"/>
  <c r="L42" i="17"/>
  <c r="L39" i="17"/>
  <c r="O39" i="17"/>
  <c r="L38" i="17"/>
  <c r="O35" i="17"/>
  <c r="L27" i="17"/>
  <c r="O24" i="17"/>
  <c r="P24" i="17"/>
  <c r="L24" i="17"/>
  <c r="P23" i="17"/>
  <c r="L11" i="17"/>
  <c r="O7" i="17"/>
  <c r="O3" i="17"/>
  <c r="Q31" i="7"/>
  <c r="O83" i="7"/>
  <c r="J83" i="7"/>
  <c r="N83" i="7"/>
  <c r="L83" i="7"/>
  <c r="I83" i="7"/>
  <c r="E83" i="7"/>
  <c r="R73" i="7"/>
  <c r="R19" i="7"/>
  <c r="P87" i="9"/>
  <c r="E56" i="9"/>
  <c r="E61" i="9" s="1"/>
  <c r="G260" i="6"/>
  <c r="P68" i="9"/>
  <c r="F78" i="9"/>
  <c r="P42" i="9"/>
  <c r="O78" i="9"/>
  <c r="N43" i="9"/>
  <c r="I43" i="9"/>
  <c r="G245" i="6"/>
  <c r="O64" i="9"/>
  <c r="I64" i="9"/>
  <c r="P69" i="9"/>
  <c r="L20" i="9"/>
  <c r="G224" i="6"/>
  <c r="G278" i="6" s="1"/>
  <c r="O25" i="9"/>
  <c r="G20" i="9"/>
  <c r="G25" i="9" s="1"/>
  <c r="G276" i="6"/>
  <c r="P65" i="9"/>
  <c r="I20" i="9"/>
  <c r="N25" i="9"/>
  <c r="F41" i="18"/>
  <c r="P95" i="9"/>
  <c r="H306" i="6" s="1"/>
  <c r="P73" i="9"/>
  <c r="P28" i="9"/>
  <c r="P66" i="9"/>
  <c r="P24" i="9"/>
  <c r="P78" i="9" s="1"/>
  <c r="G233" i="6"/>
  <c r="G287" i="6" s="1"/>
  <c r="I74" i="9"/>
  <c r="G238" i="6"/>
  <c r="P38" i="9"/>
  <c r="G248" i="6" s="1"/>
  <c r="AN198" i="18"/>
  <c r="AZ196" i="18"/>
  <c r="M196" i="18"/>
  <c r="AR196" i="18"/>
  <c r="T196" i="18"/>
  <c r="AK196" i="18"/>
  <c r="H196" i="18"/>
  <c r="AJ94" i="18"/>
  <c r="H94" i="18"/>
  <c r="P93" i="18"/>
  <c r="X93" i="18"/>
  <c r="AN92" i="18"/>
  <c r="L92" i="18"/>
  <c r="T92" i="18"/>
  <c r="AR91" i="18"/>
  <c r="BB88" i="18"/>
  <c r="BE88" i="18" s="1"/>
  <c r="BB85" i="18"/>
  <c r="BD85" i="18" s="1"/>
  <c r="AJ85" i="18"/>
  <c r="Y85" i="18"/>
  <c r="T84" i="18"/>
  <c r="AB84" i="18"/>
  <c r="AZ82" i="18"/>
  <c r="Q82" i="18"/>
  <c r="AF81" i="18"/>
  <c r="I81" i="18"/>
  <c r="AR80" i="18"/>
  <c r="AC80" i="18"/>
  <c r="BE188" i="18"/>
  <c r="BE295" i="18"/>
  <c r="I163" i="18"/>
  <c r="L199" i="18"/>
  <c r="L182" i="18"/>
  <c r="L185" i="18"/>
  <c r="P245" i="18"/>
  <c r="L260" i="18"/>
  <c r="AV76" i="18"/>
  <c r="U75" i="18"/>
  <c r="T75" i="18"/>
  <c r="BB73" i="18"/>
  <c r="BE73" i="18" s="1"/>
  <c r="AJ73" i="18"/>
  <c r="AR73" i="18"/>
  <c r="BB70" i="18"/>
  <c r="BD70" i="18" s="1"/>
  <c r="AJ70" i="18"/>
  <c r="P70" i="18"/>
  <c r="Z60" i="18"/>
  <c r="J60" i="18"/>
  <c r="AG61" i="18"/>
  <c r="AP60" i="18"/>
  <c r="AR60" i="18" s="1"/>
  <c r="AD60" i="18"/>
  <c r="AB61" i="18"/>
  <c r="AC61" i="18"/>
  <c r="AT60" i="18"/>
  <c r="AW60" i="18" s="1"/>
  <c r="BD61" i="18"/>
  <c r="T70" i="8"/>
  <c r="L50" i="18"/>
  <c r="Y50" i="18"/>
  <c r="T46" i="18"/>
  <c r="Y45" i="18"/>
  <c r="U43" i="18"/>
  <c r="M43" i="18"/>
  <c r="AB43" i="18"/>
  <c r="AR43" i="18"/>
  <c r="F51" i="18"/>
  <c r="H51" i="18" s="1"/>
  <c r="AR51" i="18"/>
  <c r="G51" i="8"/>
  <c r="F48" i="18" s="1"/>
  <c r="I48" i="18" s="1"/>
  <c r="AN35" i="18"/>
  <c r="M36" i="18"/>
  <c r="R36" i="18"/>
  <c r="U36" i="18" s="1"/>
  <c r="BB35" i="18"/>
  <c r="BE35" i="18" s="1"/>
  <c r="AL36" i="18"/>
  <c r="AN36" i="18" s="1"/>
  <c r="AH36" i="18"/>
  <c r="AK36" i="18" s="1"/>
  <c r="G359" i="6"/>
  <c r="S39" i="8"/>
  <c r="T38" i="8"/>
  <c r="L17" i="20" s="1"/>
  <c r="O17" i="20"/>
  <c r="P30" i="18"/>
  <c r="BB30" i="18"/>
  <c r="BD30" i="18" s="1"/>
  <c r="AZ30" i="18"/>
  <c r="W11" i="16"/>
  <c r="X6" i="16"/>
  <c r="W26" i="16"/>
  <c r="W19" i="16"/>
  <c r="X21" i="16"/>
  <c r="BB16" i="18"/>
  <c r="BE16" i="18" s="1"/>
  <c r="J5" i="16"/>
  <c r="V6" i="16"/>
  <c r="G8" i="16"/>
  <c r="H21" i="16"/>
  <c r="U8" i="16"/>
  <c r="T16" i="18"/>
  <c r="V15" i="16"/>
  <c r="G26" i="16"/>
  <c r="J15" i="16"/>
  <c r="U29" i="16"/>
  <c r="S29" i="16"/>
  <c r="H5" i="16"/>
  <c r="F6" i="16"/>
  <c r="T15" i="16"/>
  <c r="J17" i="16"/>
  <c r="M60" i="18"/>
  <c r="L60" i="18"/>
  <c r="T36" i="18"/>
  <c r="AB95" i="18"/>
  <c r="H95" i="18"/>
  <c r="AR207" i="18"/>
  <c r="AV207" i="18"/>
  <c r="X207" i="18"/>
  <c r="Y207" i="18"/>
  <c r="AF207" i="18"/>
  <c r="AJ207" i="18"/>
  <c r="BB207" i="18"/>
  <c r="BD207" i="18" s="1"/>
  <c r="T288" i="18"/>
  <c r="Q288" i="18"/>
  <c r="P288" i="18"/>
  <c r="AV286" i="18"/>
  <c r="BB288" i="18"/>
  <c r="P278" i="18"/>
  <c r="AB278" i="18"/>
  <c r="U277" i="18"/>
  <c r="AS277" i="18"/>
  <c r="Y276" i="18"/>
  <c r="L276" i="18"/>
  <c r="AF276" i="18"/>
  <c r="BB276" i="18"/>
  <c r="BE276" i="18" s="1"/>
  <c r="AR275" i="18"/>
  <c r="I275" i="18"/>
  <c r="BB274" i="18"/>
  <c r="AV273" i="18"/>
  <c r="AR273" i="18"/>
  <c r="BB273" i="18"/>
  <c r="BE273" i="18" s="1"/>
  <c r="R270" i="18"/>
  <c r="T270" i="18" s="1"/>
  <c r="T272" i="18"/>
  <c r="AG272" i="18"/>
  <c r="BB272" i="18"/>
  <c r="BE272" i="18" s="1"/>
  <c r="H272" i="18"/>
  <c r="BA270" i="18"/>
  <c r="AP270" i="18"/>
  <c r="AS270" i="18" s="1"/>
  <c r="AD270" i="18"/>
  <c r="AF270" i="18" s="1"/>
  <c r="Z270" i="18"/>
  <c r="AB271" i="18"/>
  <c r="AT270" i="18"/>
  <c r="AW270" i="18" s="1"/>
  <c r="AS271" i="18"/>
  <c r="BB271" i="18"/>
  <c r="BE271" i="18" s="1"/>
  <c r="Y271" i="18"/>
  <c r="V270" i="18"/>
  <c r="X270" i="18" s="1"/>
  <c r="S273" i="8"/>
  <c r="H384" i="6" s="1"/>
  <c r="G384" i="6" s="1"/>
  <c r="AN266" i="18"/>
  <c r="AK265" i="18"/>
  <c r="BA266" i="18"/>
  <c r="Q266" i="18"/>
  <c r="AZ266" i="18"/>
  <c r="AC264" i="18"/>
  <c r="AG266" i="18"/>
  <c r="H265" i="18"/>
  <c r="F264" i="18"/>
  <c r="I264" i="18" s="1"/>
  <c r="M258" i="18"/>
  <c r="AR261" i="18"/>
  <c r="AO255" i="18"/>
  <c r="BA253" i="18"/>
  <c r="AZ253" i="18"/>
  <c r="AR253" i="18"/>
  <c r="AW256" i="18"/>
  <c r="AV256" i="18"/>
  <c r="AN254" i="18"/>
  <c r="X254" i="18"/>
  <c r="P254" i="18"/>
  <c r="AN250" i="18"/>
  <c r="AC249" i="18"/>
  <c r="AR249" i="18"/>
  <c r="AD243" i="18"/>
  <c r="AF243" i="18" s="1"/>
  <c r="AB244" i="18"/>
  <c r="X244" i="18"/>
  <c r="U245" i="18"/>
  <c r="AC242" i="18"/>
  <c r="I242" i="18"/>
  <c r="BA241" i="18"/>
  <c r="AN240" i="18"/>
  <c r="Y239" i="18"/>
  <c r="AR239" i="18"/>
  <c r="AP232" i="18"/>
  <c r="AR232" i="18" s="1"/>
  <c r="BB238" i="18"/>
  <c r="BE238" i="18" s="1"/>
  <c r="AJ238" i="18"/>
  <c r="AV236" i="18"/>
  <c r="AL232" i="18"/>
  <c r="AO232" i="18" s="1"/>
  <c r="U233" i="18"/>
  <c r="AN233" i="18"/>
  <c r="L233" i="18"/>
  <c r="C23" i="16"/>
  <c r="AW229" i="18"/>
  <c r="AV226" i="18"/>
  <c r="AW226" i="18"/>
  <c r="AF225" i="18"/>
  <c r="AJ223" i="18"/>
  <c r="L223" i="18"/>
  <c r="AB222" i="18"/>
  <c r="X206" i="18"/>
  <c r="T206" i="18"/>
  <c r="J195" i="18"/>
  <c r="M195" i="18" s="1"/>
  <c r="T201" i="18"/>
  <c r="U270" i="18"/>
  <c r="Y270" i="18"/>
  <c r="X159" i="18"/>
  <c r="H97" i="18"/>
  <c r="I97" i="18"/>
  <c r="T99" i="8"/>
  <c r="X96" i="18"/>
  <c r="Y96" i="18"/>
  <c r="H96" i="18"/>
  <c r="I96" i="18"/>
  <c r="M17" i="17"/>
  <c r="P5" i="17"/>
  <c r="N5" i="17" s="1"/>
  <c r="Q5" i="17" s="1"/>
  <c r="R5" i="17" s="1"/>
  <c r="T5" i="17" s="1"/>
  <c r="O6" i="17"/>
  <c r="P11" i="17"/>
  <c r="M42" i="17"/>
  <c r="L36" i="17"/>
  <c r="N36" i="17" s="1"/>
  <c r="L20" i="17"/>
  <c r="M20" i="17" s="1"/>
  <c r="L79" i="17"/>
  <c r="O5" i="17"/>
  <c r="M5" i="17"/>
  <c r="O36" i="17"/>
  <c r="O79" i="17"/>
  <c r="O43" i="17"/>
  <c r="P43" i="17"/>
  <c r="L43" i="17"/>
  <c r="O16" i="17"/>
  <c r="P16" i="17"/>
  <c r="L16" i="17"/>
  <c r="O78" i="17"/>
  <c r="N78" i="17" s="1"/>
  <c r="L78" i="17"/>
  <c r="P68" i="17"/>
  <c r="O68" i="17"/>
  <c r="L80" i="17"/>
  <c r="N80" i="17" s="1"/>
  <c r="Q80" i="17" s="1"/>
  <c r="O80" i="17"/>
  <c r="P80" i="17"/>
  <c r="L7" i="17"/>
  <c r="P78" i="17"/>
  <c r="P9" i="17"/>
  <c r="P34" i="17"/>
  <c r="L34" i="17"/>
  <c r="O34" i="17"/>
  <c r="P29" i="17"/>
  <c r="L29" i="17"/>
  <c r="O29" i="17"/>
  <c r="N57" i="17"/>
  <c r="Q57" i="17" s="1"/>
  <c r="P4" i="17"/>
  <c r="O4" i="17"/>
  <c r="L59" i="17"/>
  <c r="P59" i="17"/>
  <c r="O59" i="17"/>
  <c r="L73" i="17"/>
  <c r="O13" i="17"/>
  <c r="L13" i="17"/>
  <c r="O40" i="17"/>
  <c r="N41" i="17"/>
  <c r="Q41" i="17" s="1"/>
  <c r="L9" i="17"/>
  <c r="P13" i="17"/>
  <c r="O51" i="17"/>
  <c r="L51" i="17"/>
  <c r="P51" i="17"/>
  <c r="P75" i="17"/>
  <c r="L75" i="17"/>
  <c r="M75" i="17" s="1"/>
  <c r="O66" i="17"/>
  <c r="M66" i="17" s="1"/>
  <c r="P66" i="17"/>
  <c r="P31" i="17"/>
  <c r="P35" i="17"/>
  <c r="N35" i="17" s="1"/>
  <c r="Q35" i="17" s="1"/>
  <c r="P38" i="17"/>
  <c r="M38" i="17" s="1"/>
  <c r="O38" i="17"/>
  <c r="O52" i="17"/>
  <c r="O60" i="17"/>
  <c r="N60" i="17" s="1"/>
  <c r="P60" i="17"/>
  <c r="P12" i="17"/>
  <c r="L12" i="17"/>
  <c r="O56" i="17"/>
  <c r="P56" i="17"/>
  <c r="L56" i="17"/>
  <c r="L68" i="17"/>
  <c r="O12" i="17"/>
  <c r="M12" i="17" s="1"/>
  <c r="P26" i="17"/>
  <c r="L37" i="17"/>
  <c r="P37" i="17"/>
  <c r="O37" i="17"/>
  <c r="O25" i="17"/>
  <c r="L25" i="17"/>
  <c r="O28" i="17"/>
  <c r="L28" i="17"/>
  <c r="L46" i="17"/>
  <c r="L49" i="17"/>
  <c r="P49" i="17"/>
  <c r="L64" i="17"/>
  <c r="O64" i="17"/>
  <c r="O67" i="17"/>
  <c r="P67" i="17"/>
  <c r="L67" i="17"/>
  <c r="M37" i="17"/>
  <c r="M80" i="17"/>
  <c r="R80" i="17" s="1"/>
  <c r="T80" i="17" s="1"/>
  <c r="AB98" i="18"/>
  <c r="H98" i="18"/>
  <c r="BA158" i="18"/>
  <c r="BE288" i="18"/>
  <c r="BD288" i="18"/>
  <c r="AO36" i="18"/>
  <c r="X258" i="18"/>
  <c r="Y258" i="18"/>
  <c r="BE74" i="18"/>
  <c r="BD247" i="18"/>
  <c r="H112" i="18"/>
  <c r="I112" i="18"/>
  <c r="BB112" i="18"/>
  <c r="BD112" i="18" s="1"/>
  <c r="I93" i="18"/>
  <c r="H93" i="18"/>
  <c r="BB93" i="18"/>
  <c r="H206" i="18"/>
  <c r="I206" i="18"/>
  <c r="H202" i="18"/>
  <c r="I202" i="18"/>
  <c r="H220" i="18"/>
  <c r="I220" i="18"/>
  <c r="H279" i="18"/>
  <c r="BB279" i="18"/>
  <c r="BD279" i="18" s="1"/>
  <c r="I279" i="18"/>
  <c r="F270" i="18"/>
  <c r="L82" i="18"/>
  <c r="M82" i="18"/>
  <c r="BB82" i="18"/>
  <c r="BE82" i="18" s="1"/>
  <c r="M101" i="18"/>
  <c r="L101" i="18"/>
  <c r="BB101" i="18"/>
  <c r="BB111" i="18"/>
  <c r="BD111" i="18" s="1"/>
  <c r="L115" i="18"/>
  <c r="M129" i="18"/>
  <c r="M137" i="18"/>
  <c r="L137" i="18"/>
  <c r="BB137" i="18"/>
  <c r="L140" i="18"/>
  <c r="M140" i="18"/>
  <c r="L220" i="18"/>
  <c r="M220" i="18"/>
  <c r="J270" i="18"/>
  <c r="M270" i="18" s="1"/>
  <c r="L271" i="18"/>
  <c r="M271" i="18"/>
  <c r="L277" i="18"/>
  <c r="M277" i="18"/>
  <c r="BB277" i="18"/>
  <c r="BE277" i="18" s="1"/>
  <c r="J286" i="18"/>
  <c r="M287" i="18"/>
  <c r="BB287" i="18"/>
  <c r="L287" i="18"/>
  <c r="M293" i="18"/>
  <c r="BB293" i="18"/>
  <c r="L293" i="18"/>
  <c r="J292" i="18"/>
  <c r="L297" i="18"/>
  <c r="M297" i="18"/>
  <c r="Q11" i="18"/>
  <c r="P11" i="18"/>
  <c r="BB11" i="18"/>
  <c r="BD11" i="18" s="1"/>
  <c r="P15" i="18"/>
  <c r="Q15" i="18"/>
  <c r="BB15" i="18"/>
  <c r="Q21" i="18"/>
  <c r="N24" i="18"/>
  <c r="P21" i="18"/>
  <c r="BB21" i="18"/>
  <c r="Q28" i="18"/>
  <c r="P28" i="18"/>
  <c r="BB28" i="18"/>
  <c r="BE28" i="18" s="1"/>
  <c r="N36" i="18"/>
  <c r="Q32" i="18"/>
  <c r="P32" i="18"/>
  <c r="P42" i="18"/>
  <c r="Q42" i="18"/>
  <c r="Q107" i="18"/>
  <c r="P107" i="18"/>
  <c r="P158" i="18"/>
  <c r="Q193" i="18"/>
  <c r="P193" i="18"/>
  <c r="BB193" i="18"/>
  <c r="N178" i="18"/>
  <c r="Q197" i="18"/>
  <c r="BB197" i="18"/>
  <c r="BE197" i="18" s="1"/>
  <c r="Q201" i="18"/>
  <c r="P201" i="18"/>
  <c r="BB201" i="18"/>
  <c r="BE201" i="18" s="1"/>
  <c r="P205" i="18"/>
  <c r="P251" i="18"/>
  <c r="Q251" i="18"/>
  <c r="Q287" i="18"/>
  <c r="P287" i="18"/>
  <c r="P293" i="18"/>
  <c r="N292" i="18"/>
  <c r="Q293" i="18"/>
  <c r="Q296" i="18"/>
  <c r="P296" i="18"/>
  <c r="BB10" i="18"/>
  <c r="BE10" i="18" s="1"/>
  <c r="T10" i="18"/>
  <c r="U10" i="18"/>
  <c r="T130" i="18"/>
  <c r="U130" i="18"/>
  <c r="R117" i="18"/>
  <c r="T117" i="18" s="1"/>
  <c r="T134" i="18"/>
  <c r="U134" i="18"/>
  <c r="BB134" i="18"/>
  <c r="T138" i="18"/>
  <c r="U138" i="18"/>
  <c r="T141" i="18"/>
  <c r="U141" i="18"/>
  <c r="BB141" i="18"/>
  <c r="T145" i="18"/>
  <c r="U145" i="18"/>
  <c r="BB145" i="18"/>
  <c r="U149" i="18"/>
  <c r="T149" i="18"/>
  <c r="BB149" i="18"/>
  <c r="U153" i="18"/>
  <c r="T153" i="18"/>
  <c r="BB153" i="18"/>
  <c r="U162" i="18"/>
  <c r="T162" i="18"/>
  <c r="BB162" i="18"/>
  <c r="BD162" i="18" s="1"/>
  <c r="U165" i="18"/>
  <c r="T165" i="18"/>
  <c r="T171" i="18"/>
  <c r="U171" i="18"/>
  <c r="BB171" i="18"/>
  <c r="U202" i="18"/>
  <c r="T202" i="18"/>
  <c r="U208" i="18"/>
  <c r="BB208" i="18"/>
  <c r="T208" i="18"/>
  <c r="T211" i="18"/>
  <c r="U211" i="18"/>
  <c r="BB211" i="18"/>
  <c r="U215" i="18"/>
  <c r="BB215" i="18"/>
  <c r="U220" i="18"/>
  <c r="T220" i="18"/>
  <c r="U253" i="18"/>
  <c r="T253" i="18"/>
  <c r="T256" i="18"/>
  <c r="Y193" i="18"/>
  <c r="X193" i="18"/>
  <c r="V178" i="18"/>
  <c r="AC132" i="18"/>
  <c r="AB132" i="18"/>
  <c r="AC144" i="18"/>
  <c r="AB144" i="18"/>
  <c r="AB148" i="18"/>
  <c r="AC148" i="18"/>
  <c r="AC152" i="18"/>
  <c r="BB152" i="18"/>
  <c r="AB160" i="18"/>
  <c r="AC160" i="18"/>
  <c r="AB164" i="18"/>
  <c r="AC164" i="18"/>
  <c r="BB164" i="18"/>
  <c r="AB168" i="18"/>
  <c r="AC168" i="18"/>
  <c r="BB168" i="18"/>
  <c r="AC179" i="18"/>
  <c r="AB179" i="18"/>
  <c r="Z178" i="18"/>
  <c r="AB186" i="18"/>
  <c r="AC186" i="18"/>
  <c r="BB186" i="18"/>
  <c r="AC198" i="18"/>
  <c r="AB198" i="18"/>
  <c r="AC206" i="18"/>
  <c r="AC235" i="18"/>
  <c r="AB235" i="18"/>
  <c r="BB235" i="18"/>
  <c r="BD235" i="18" s="1"/>
  <c r="AC238" i="18"/>
  <c r="AB238" i="18"/>
  <c r="AC290" i="18"/>
  <c r="AB290" i="18"/>
  <c r="BB290" i="18"/>
  <c r="AG50" i="18"/>
  <c r="AF50" i="18"/>
  <c r="AG108" i="18"/>
  <c r="BB108" i="18"/>
  <c r="BD108" i="18" s="1"/>
  <c r="AF108" i="18"/>
  <c r="AG115" i="18"/>
  <c r="AF115" i="18"/>
  <c r="AF121" i="18"/>
  <c r="AG121" i="18"/>
  <c r="AG125" i="18"/>
  <c r="AF129" i="18"/>
  <c r="BB136" i="18"/>
  <c r="AF136" i="18"/>
  <c r="AG136" i="18"/>
  <c r="AG140" i="18"/>
  <c r="AF140" i="18"/>
  <c r="AF144" i="18"/>
  <c r="AG144" i="18"/>
  <c r="AG180" i="18"/>
  <c r="AF180" i="18"/>
  <c r="AD178" i="18"/>
  <c r="BB180" i="18"/>
  <c r="AF184" i="18"/>
  <c r="BB184" i="18"/>
  <c r="AG184" i="18"/>
  <c r="AG193" i="18"/>
  <c r="AF193" i="18"/>
  <c r="AG227" i="18"/>
  <c r="AF227" i="18"/>
  <c r="AF230" i="18"/>
  <c r="AF234" i="18"/>
  <c r="AG234" i="18"/>
  <c r="BB234" i="18"/>
  <c r="AD232" i="18"/>
  <c r="AG232" i="18" s="1"/>
  <c r="AG255" i="18"/>
  <c r="AF255" i="18"/>
  <c r="AF260" i="18"/>
  <c r="AG260" i="18"/>
  <c r="AG263" i="18"/>
  <c r="AF263" i="18"/>
  <c r="BB268" i="18"/>
  <c r="BE268" i="18" s="1"/>
  <c r="AK89" i="18"/>
  <c r="AJ89" i="18"/>
  <c r="BB89" i="18"/>
  <c r="AJ101" i="18"/>
  <c r="AK101" i="18"/>
  <c r="AK126" i="18"/>
  <c r="AJ126" i="18"/>
  <c r="AK130" i="18"/>
  <c r="AJ130" i="18"/>
  <c r="AJ169" i="18"/>
  <c r="AK169" i="18"/>
  <c r="BB169" i="18"/>
  <c r="AJ175" i="18"/>
  <c r="BB175" i="18"/>
  <c r="AK180" i="18"/>
  <c r="AJ180" i="18"/>
  <c r="AH178" i="18"/>
  <c r="AK204" i="18"/>
  <c r="AJ204" i="18"/>
  <c r="BB204" i="18"/>
  <c r="BE204" i="18" s="1"/>
  <c r="AJ208" i="18"/>
  <c r="AK208" i="18"/>
  <c r="AH264" i="18"/>
  <c r="AK264" i="18" s="1"/>
  <c r="AK279" i="18"/>
  <c r="AJ279" i="18"/>
  <c r="AH270" i="18"/>
  <c r="AJ289" i="18"/>
  <c r="AK289" i="18"/>
  <c r="AH286" i="18"/>
  <c r="BB289" i="18"/>
  <c r="BD289" i="18" s="1"/>
  <c r="AO84" i="18"/>
  <c r="AN84" i="18"/>
  <c r="BB84" i="18"/>
  <c r="BE84" i="18" s="1"/>
  <c r="AN88" i="18"/>
  <c r="AO88" i="18"/>
  <c r="AO92" i="18"/>
  <c r="BB92" i="18"/>
  <c r="BD92" i="18" s="1"/>
  <c r="AN96" i="18"/>
  <c r="BB96" i="18"/>
  <c r="AO96" i="18"/>
  <c r="AO100" i="18"/>
  <c r="AN100" i="18"/>
  <c r="BB100" i="18"/>
  <c r="AO104" i="18"/>
  <c r="AN104" i="18"/>
  <c r="BB104" i="18"/>
  <c r="AN108" i="18"/>
  <c r="AO108" i="18"/>
  <c r="AO112" i="18"/>
  <c r="AN112" i="18"/>
  <c r="AN130" i="18"/>
  <c r="AO130" i="18"/>
  <c r="AN161" i="18"/>
  <c r="AO161" i="18"/>
  <c r="AN165" i="18"/>
  <c r="AO165" i="18"/>
  <c r="AO172" i="18"/>
  <c r="AN172" i="18"/>
  <c r="BB172" i="18"/>
  <c r="AO176" i="18"/>
  <c r="AN176" i="18"/>
  <c r="BB176" i="18"/>
  <c r="AN208" i="18"/>
  <c r="AO208" i="18"/>
  <c r="AL195" i="18"/>
  <c r="AO195" i="18" s="1"/>
  <c r="AN212" i="18"/>
  <c r="BB212" i="18"/>
  <c r="AO212" i="18"/>
  <c r="AO263" i="18"/>
  <c r="AN268" i="18"/>
  <c r="AO268" i="18"/>
  <c r="AO273" i="18"/>
  <c r="AN273" i="18"/>
  <c r="AL270" i="18"/>
  <c r="AO270" i="18" s="1"/>
  <c r="AN277" i="18"/>
  <c r="AO277" i="18"/>
  <c r="AO280" i="18"/>
  <c r="AN280" i="18"/>
  <c r="BB280" i="18"/>
  <c r="BD280" i="18" s="1"/>
  <c r="AO289" i="18"/>
  <c r="AN289" i="18"/>
  <c r="AL286" i="18"/>
  <c r="AS93" i="18"/>
  <c r="AR93" i="18"/>
  <c r="AR97" i="18"/>
  <c r="AS97" i="18"/>
  <c r="BB97" i="18"/>
  <c r="AR101" i="18"/>
  <c r="AS101" i="18"/>
  <c r="AR105" i="18"/>
  <c r="AS105" i="18"/>
  <c r="AS109" i="18"/>
  <c r="AR109" i="18"/>
  <c r="AS113" i="18"/>
  <c r="AR113" i="18"/>
  <c r="AS119" i="18"/>
  <c r="AR119" i="18"/>
  <c r="AS144" i="18"/>
  <c r="AR144" i="18"/>
  <c r="AS147" i="18"/>
  <c r="AR147" i="18"/>
  <c r="BB147" i="18"/>
  <c r="AS151" i="18"/>
  <c r="AR151" i="18"/>
  <c r="BB151" i="18"/>
  <c r="AS155" i="18"/>
  <c r="BB155" i="18"/>
  <c r="AR155" i="18"/>
  <c r="AR160" i="18"/>
  <c r="AS160" i="18"/>
  <c r="AS164" i="18"/>
  <c r="AR164" i="18"/>
  <c r="AS187" i="18"/>
  <c r="AR187" i="18"/>
  <c r="BB187" i="18"/>
  <c r="AP178" i="18"/>
  <c r="AS191" i="18"/>
  <c r="AR191" i="18"/>
  <c r="BB191" i="18"/>
  <c r="BE191" i="18" s="1"/>
  <c r="AS200" i="18"/>
  <c r="AR200" i="18"/>
  <c r="BB200" i="18"/>
  <c r="BD200" i="18" s="1"/>
  <c r="AV45" i="18"/>
  <c r="AW92" i="18"/>
  <c r="AV92" i="18"/>
  <c r="AW96" i="18"/>
  <c r="AV96" i="18"/>
  <c r="AW100" i="18"/>
  <c r="AV100" i="18"/>
  <c r="AW104" i="18"/>
  <c r="AV104" i="18"/>
  <c r="AV108" i="18"/>
  <c r="AW108" i="18"/>
  <c r="AW112" i="18"/>
  <c r="AV112" i="18"/>
  <c r="AV118" i="18"/>
  <c r="AW118" i="18"/>
  <c r="AW145" i="18"/>
  <c r="AV145" i="18"/>
  <c r="AW149" i="18"/>
  <c r="AV149" i="18"/>
  <c r="AV182" i="18"/>
  <c r="AW182" i="18"/>
  <c r="BB182" i="18"/>
  <c r="AT178" i="18"/>
  <c r="AV186" i="18"/>
  <c r="AW186" i="18"/>
  <c r="AW190" i="18"/>
  <c r="AV190" i="18"/>
  <c r="BB190" i="18"/>
  <c r="BD190" i="18" s="1"/>
  <c r="AW193" i="18"/>
  <c r="AV193" i="18"/>
  <c r="AV223" i="18"/>
  <c r="AW223" i="18"/>
  <c r="AV231" i="18"/>
  <c r="AW231" i="18"/>
  <c r="AW235" i="18"/>
  <c r="AV296" i="18"/>
  <c r="AW296" i="18"/>
  <c r="AZ10" i="18"/>
  <c r="BA10" i="18"/>
  <c r="AX17" i="18"/>
  <c r="BA13" i="18"/>
  <c r="AZ13" i="18"/>
  <c r="BB13" i="18"/>
  <c r="BA19" i="18"/>
  <c r="AZ19" i="18"/>
  <c r="AX24" i="18"/>
  <c r="BB19" i="18"/>
  <c r="AZ23" i="18"/>
  <c r="BA23" i="18"/>
  <c r="BB23" i="18"/>
  <c r="BA29" i="18"/>
  <c r="AZ29" i="18"/>
  <c r="BB29" i="18"/>
  <c r="BD29" i="18" s="1"/>
  <c r="AX36" i="18"/>
  <c r="BA36" i="18" s="1"/>
  <c r="BA32" i="18"/>
  <c r="AZ32" i="18"/>
  <c r="BA42" i="18"/>
  <c r="AZ42" i="18"/>
  <c r="BD278" i="18"/>
  <c r="BD271" i="18"/>
  <c r="AF60" i="18"/>
  <c r="AG60" i="18"/>
  <c r="AB60" i="18"/>
  <c r="AC60" i="18"/>
  <c r="BD65" i="18"/>
  <c r="BE65" i="18"/>
  <c r="BD165" i="18"/>
  <c r="BE165" i="18"/>
  <c r="T6" i="16"/>
  <c r="T17" i="16"/>
  <c r="S11" i="16"/>
  <c r="O40" i="8"/>
  <c r="O308" i="8" s="1"/>
  <c r="S26" i="16"/>
  <c r="S19" i="16"/>
  <c r="S8" i="16"/>
  <c r="AC270" i="18"/>
  <c r="AB270" i="18"/>
  <c r="BE274" i="18"/>
  <c r="BD274" i="18"/>
  <c r="BE33" i="18"/>
  <c r="BE106" i="18"/>
  <c r="AO292" i="18"/>
  <c r="AN292" i="18"/>
  <c r="AF292" i="18"/>
  <c r="AG292" i="18"/>
  <c r="S267" i="8"/>
  <c r="H383" i="6" s="1"/>
  <c r="G383" i="6" s="1"/>
  <c r="BE85" i="18"/>
  <c r="H41" i="18"/>
  <c r="BD181" i="18"/>
  <c r="BE181" i="18"/>
  <c r="BE72" i="18"/>
  <c r="AG67" i="18"/>
  <c r="AF67" i="18"/>
  <c r="Q258" i="18"/>
  <c r="BA187" i="18"/>
  <c r="BA61" i="18"/>
  <c r="AZ61" i="18"/>
  <c r="AX60" i="18"/>
  <c r="AZ60" i="18" s="1"/>
  <c r="BA96" i="18"/>
  <c r="AZ96" i="18"/>
  <c r="BA103" i="18"/>
  <c r="BB103" i="18"/>
  <c r="BE103" i="18" s="1"/>
  <c r="AZ103" i="18"/>
  <c r="BA111" i="18"/>
  <c r="AZ111" i="18"/>
  <c r="BA200" i="18"/>
  <c r="AZ209" i="18"/>
  <c r="BB209" i="18"/>
  <c r="L53" i="18"/>
  <c r="M53" i="18"/>
  <c r="BB53" i="18"/>
  <c r="BE53" i="18" s="1"/>
  <c r="I226" i="18"/>
  <c r="H226" i="18"/>
  <c r="BD16" i="18"/>
  <c r="AS60" i="18"/>
  <c r="AZ204" i="18"/>
  <c r="BE192" i="18"/>
  <c r="BD192" i="18"/>
  <c r="BE63" i="18"/>
  <c r="BD63" i="18"/>
  <c r="AX178" i="18"/>
  <c r="BB178" i="18"/>
  <c r="BD178" i="18" s="1"/>
  <c r="BE218" i="18"/>
  <c r="BD218" i="18"/>
  <c r="AS292" i="18"/>
  <c r="AR292" i="18"/>
  <c r="BD239" i="18"/>
  <c r="BE239" i="18"/>
  <c r="U292" i="18"/>
  <c r="T292" i="18"/>
  <c r="BB170" i="18"/>
  <c r="BA170" i="18"/>
  <c r="I178" i="18"/>
  <c r="H178" i="18"/>
  <c r="L216" i="18"/>
  <c r="M216" i="18"/>
  <c r="BA92" i="18"/>
  <c r="AN60" i="18"/>
  <c r="AO60" i="18"/>
  <c r="X64" i="18"/>
  <c r="V60" i="18"/>
  <c r="Y64" i="18"/>
  <c r="T65" i="8"/>
  <c r="S63" i="8"/>
  <c r="H366" i="6" s="1"/>
  <c r="G366" i="6" s="1"/>
  <c r="K19" i="16"/>
  <c r="K11" i="16"/>
  <c r="K8" i="16"/>
  <c r="K26" i="16"/>
  <c r="E11" i="16"/>
  <c r="E8" i="16"/>
  <c r="F5" i="16"/>
  <c r="AZ50" i="18"/>
  <c r="BA50" i="18"/>
  <c r="BA69" i="18"/>
  <c r="AZ69" i="18"/>
  <c r="AZ107" i="18"/>
  <c r="BA107" i="18"/>
  <c r="BA162" i="18"/>
  <c r="AZ162" i="18"/>
  <c r="AZ166" i="18"/>
  <c r="BA166" i="18"/>
  <c r="BA275" i="18"/>
  <c r="AZ275" i="18"/>
  <c r="BB275" i="18"/>
  <c r="BE275" i="18" s="1"/>
  <c r="AJ44" i="18"/>
  <c r="AK44" i="18"/>
  <c r="AV60" i="18"/>
  <c r="BE177" i="18"/>
  <c r="BA209" i="18"/>
  <c r="AZ216" i="18"/>
  <c r="BA216" i="18"/>
  <c r="BE214" i="18"/>
  <c r="BD214" i="18"/>
  <c r="BB166" i="18"/>
  <c r="BE166" i="18" s="1"/>
  <c r="BE189" i="18"/>
  <c r="AR67" i="18"/>
  <c r="AS67" i="18"/>
  <c r="I67" i="18"/>
  <c r="G40" i="8"/>
  <c r="G308" i="8" s="1"/>
  <c r="C19" i="16"/>
  <c r="D6" i="16"/>
  <c r="C29" i="16"/>
  <c r="T199" i="8"/>
  <c r="T290" i="8"/>
  <c r="S289" i="8"/>
  <c r="H390" i="6"/>
  <c r="G390" i="6" s="1"/>
  <c r="L5" i="16"/>
  <c r="AZ206" i="18"/>
  <c r="BA206" i="18"/>
  <c r="I8" i="16"/>
  <c r="AR216" i="18"/>
  <c r="AS216" i="18"/>
  <c r="L17" i="16"/>
  <c r="D17" i="16"/>
  <c r="T181" i="8"/>
  <c r="L15" i="16"/>
  <c r="BD35" i="18"/>
  <c r="H391" i="6"/>
  <c r="G391" i="6" s="1"/>
  <c r="M67" i="18"/>
  <c r="AV243" i="18"/>
  <c r="H387" i="6"/>
  <c r="G387" i="6" s="1"/>
  <c r="P40" i="8"/>
  <c r="P308" i="8" s="1"/>
  <c r="S219" i="8"/>
  <c r="H373" i="6" s="1"/>
  <c r="G373" i="6" s="1"/>
  <c r="S295" i="8"/>
  <c r="H393" i="6" s="1"/>
  <c r="G393" i="6" s="1"/>
  <c r="T296" i="8"/>
  <c r="T295" i="8"/>
  <c r="D16" i="16"/>
  <c r="H346" i="6"/>
  <c r="G346" i="6" s="1"/>
  <c r="T25" i="8"/>
  <c r="S27" i="8"/>
  <c r="N6" i="16"/>
  <c r="M26" i="16"/>
  <c r="M201" i="18"/>
  <c r="L201" i="18"/>
  <c r="P143" i="18"/>
  <c r="Q143" i="18"/>
  <c r="P150" i="18"/>
  <c r="Q150" i="18"/>
  <c r="BB150" i="18"/>
  <c r="Q190" i="18"/>
  <c r="P190" i="18"/>
  <c r="U108" i="18"/>
  <c r="T108" i="18"/>
  <c r="U112" i="18"/>
  <c r="T112" i="18"/>
  <c r="Y152" i="18"/>
  <c r="X152" i="18"/>
  <c r="BB138" i="18"/>
  <c r="Q113" i="18"/>
  <c r="P113" i="18"/>
  <c r="Q118" i="18"/>
  <c r="P118" i="18"/>
  <c r="Q226" i="18"/>
  <c r="P226" i="18"/>
  <c r="T179" i="18"/>
  <c r="U179" i="18"/>
  <c r="U235" i="18"/>
  <c r="T235" i="18"/>
  <c r="Y287" i="18"/>
  <c r="X287" i="18"/>
  <c r="H77" i="18"/>
  <c r="L143" i="18"/>
  <c r="M143" i="18"/>
  <c r="M155" i="18"/>
  <c r="L155" i="18"/>
  <c r="M224" i="18"/>
  <c r="P110" i="18"/>
  <c r="Q110" i="18"/>
  <c r="X197" i="18"/>
  <c r="Y197" i="18"/>
  <c r="Y228" i="18"/>
  <c r="X228" i="18"/>
  <c r="X233" i="18"/>
  <c r="X237" i="18"/>
  <c r="Y237" i="18"/>
  <c r="BB242" i="18"/>
  <c r="BD242" i="18" s="1"/>
  <c r="N270" i="18"/>
  <c r="N286" i="18"/>
  <c r="P119" i="8"/>
  <c r="AP116" i="18" s="1"/>
  <c r="AS116" i="18" s="1"/>
  <c r="T67" i="18"/>
  <c r="U67" i="18"/>
  <c r="BE279" i="18"/>
  <c r="AO24" i="18"/>
  <c r="AN24" i="18"/>
  <c r="AJ264" i="18"/>
  <c r="AN270" i="18"/>
  <c r="BD276" i="18"/>
  <c r="BE207" i="18"/>
  <c r="AZ36" i="18"/>
  <c r="AJ36" i="18"/>
  <c r="P60" i="18"/>
  <c r="BE11" i="18"/>
  <c r="L24" i="18"/>
  <c r="BD52" i="18"/>
  <c r="BA178" i="18"/>
  <c r="AZ178" i="18"/>
  <c r="BE293" i="18"/>
  <c r="BD293" i="18"/>
  <c r="BD246" i="18"/>
  <c r="AB17" i="16"/>
  <c r="BD237" i="18"/>
  <c r="BE57" i="18"/>
  <c r="I286" i="18"/>
  <c r="H67" i="18"/>
  <c r="BE29" i="18"/>
  <c r="BD22" i="18"/>
  <c r="BE22" i="18"/>
  <c r="BE163" i="18"/>
  <c r="BD163" i="18"/>
  <c r="H64" i="18"/>
  <c r="F60" i="18"/>
  <c r="AN216" i="18"/>
  <c r="AO216" i="18"/>
  <c r="AJ292" i="18"/>
  <c r="AK292" i="18"/>
  <c r="BE289" i="18"/>
  <c r="AW67" i="18"/>
  <c r="AV67" i="18"/>
  <c r="AR286" i="18"/>
  <c r="AS286" i="18"/>
  <c r="AC67" i="18"/>
  <c r="AB67" i="18"/>
  <c r="BB216" i="18"/>
  <c r="BD216" i="18" s="1"/>
  <c r="T144" i="8"/>
  <c r="R232" i="18"/>
  <c r="U232" i="18" s="1"/>
  <c r="Q272" i="18"/>
  <c r="AK275" i="18"/>
  <c r="AC68" i="18"/>
  <c r="W14" i="16"/>
  <c r="R119" i="8"/>
  <c r="AX116" i="18" s="1"/>
  <c r="P98" i="18"/>
  <c r="Q98" i="18"/>
  <c r="Y98" i="18"/>
  <c r="M98" i="18"/>
  <c r="BE178" i="18"/>
  <c r="BD275" i="18"/>
  <c r="BE23" i="18"/>
  <c r="BD23" i="18"/>
  <c r="AZ24" i="18"/>
  <c r="BA24" i="18"/>
  <c r="BD191" i="18"/>
  <c r="BE187" i="18"/>
  <c r="BD187" i="18"/>
  <c r="BD104" i="18"/>
  <c r="BE104" i="18"/>
  <c r="AJ270" i="18"/>
  <c r="AK270" i="18"/>
  <c r="BD169" i="18"/>
  <c r="BE169" i="18"/>
  <c r="BD180" i="18"/>
  <c r="BE180" i="18"/>
  <c r="AB178" i="18"/>
  <c r="AC178" i="18"/>
  <c r="BE211" i="18"/>
  <c r="BD211" i="18"/>
  <c r="BE208" i="18"/>
  <c r="BD208" i="18"/>
  <c r="M292" i="18"/>
  <c r="BB292" i="18"/>
  <c r="BD292" i="18" s="1"/>
  <c r="L292" i="18"/>
  <c r="BD277" i="18"/>
  <c r="H270" i="18"/>
  <c r="I270" i="18"/>
  <c r="P286" i="18"/>
  <c r="BE170" i="18"/>
  <c r="BD170" i="18"/>
  <c r="BA60" i="18"/>
  <c r="BE200" i="18"/>
  <c r="BD84" i="18"/>
  <c r="AK286" i="18"/>
  <c r="AJ286" i="18"/>
  <c r="BD175" i="18"/>
  <c r="BE175" i="18"/>
  <c r="AF178" i="18"/>
  <c r="AG178" i="18"/>
  <c r="BE108" i="18"/>
  <c r="BE186" i="18"/>
  <c r="BD186" i="18"/>
  <c r="BD171" i="18"/>
  <c r="BE171" i="18"/>
  <c r="P292" i="18"/>
  <c r="Q292" i="18"/>
  <c r="P178" i="18"/>
  <c r="Q178" i="18"/>
  <c r="Q24" i="18"/>
  <c r="P24" i="18"/>
  <c r="BB24" i="18"/>
  <c r="BE287" i="18"/>
  <c r="BD287" i="18"/>
  <c r="L270" i="18"/>
  <c r="BD101" i="18"/>
  <c r="BE101" i="18"/>
  <c r="BD82" i="18"/>
  <c r="BD93" i="18"/>
  <c r="BE93" i="18"/>
  <c r="Q270" i="18"/>
  <c r="P270" i="18"/>
  <c r="X60" i="18"/>
  <c r="Y60" i="18"/>
  <c r="BE209" i="18"/>
  <c r="BD209" i="18"/>
  <c r="AX25" i="18"/>
  <c r="BA25" i="18" s="1"/>
  <c r="AW178" i="18"/>
  <c r="AV178" i="18"/>
  <c r="BE97" i="18"/>
  <c r="BD97" i="18"/>
  <c r="BE280" i="18"/>
  <c r="BE212" i="18"/>
  <c r="BD212" i="18"/>
  <c r="BD172" i="18"/>
  <c r="BE172" i="18"/>
  <c r="AK178" i="18"/>
  <c r="AJ178" i="18"/>
  <c r="BD268" i="18"/>
  <c r="BE234" i="18"/>
  <c r="BD234" i="18"/>
  <c r="BD184" i="18"/>
  <c r="BE184" i="18"/>
  <c r="BE290" i="18"/>
  <c r="BD290" i="18"/>
  <c r="BE164" i="18"/>
  <c r="BD164" i="18"/>
  <c r="Y178" i="18"/>
  <c r="X178" i="18"/>
  <c r="BE215" i="18"/>
  <c r="BD215" i="18"/>
  <c r="U117" i="18"/>
  <c r="BD201" i="18"/>
  <c r="BD193" i="18"/>
  <c r="BE193" i="18"/>
  <c r="BE242" i="18"/>
  <c r="T27" i="8"/>
  <c r="H348" i="6"/>
  <c r="G348" i="6" s="1"/>
  <c r="BD53" i="18"/>
  <c r="BE19" i="18"/>
  <c r="BD19" i="18"/>
  <c r="BD13" i="18"/>
  <c r="BE13" i="18"/>
  <c r="BE182" i="18"/>
  <c r="BD182" i="18"/>
  <c r="AR178" i="18"/>
  <c r="AS178" i="18"/>
  <c r="AO286" i="18"/>
  <c r="AN286" i="18"/>
  <c r="BE176" i="18"/>
  <c r="BD176" i="18"/>
  <c r="BD100" i="18"/>
  <c r="BE100" i="18"/>
  <c r="BD96" i="18"/>
  <c r="BE96" i="18"/>
  <c r="BE89" i="18"/>
  <c r="BD89" i="18"/>
  <c r="BD168" i="18"/>
  <c r="BE168" i="18"/>
  <c r="Q36" i="18"/>
  <c r="P36" i="18"/>
  <c r="BD21" i="18"/>
  <c r="BE21" i="18"/>
  <c r="BE15" i="18"/>
  <c r="BD15" i="18"/>
  <c r="L286" i="18"/>
  <c r="M286" i="18"/>
  <c r="BE216" i="18"/>
  <c r="H60" i="18"/>
  <c r="I60" i="18"/>
  <c r="BE292" i="18"/>
  <c r="AZ25" i="18"/>
  <c r="AX37" i="18"/>
  <c r="AZ37" i="18" s="1"/>
  <c r="BD24" i="18"/>
  <c r="BE24" i="18"/>
  <c r="S246" i="8"/>
  <c r="H377" i="6" s="1"/>
  <c r="G377" i="6" s="1"/>
  <c r="F243" i="18"/>
  <c r="I243" i="18" s="1"/>
  <c r="BD238" i="18"/>
  <c r="J232" i="18"/>
  <c r="M232" i="18" s="1"/>
  <c r="M238" i="18"/>
  <c r="H232" i="18"/>
  <c r="H236" i="18"/>
  <c r="AK236" i="18"/>
  <c r="BB236" i="18"/>
  <c r="N232" i="18"/>
  <c r="P232" i="18" s="1"/>
  <c r="AN232" i="18"/>
  <c r="Y235" i="18"/>
  <c r="T232" i="18"/>
  <c r="AJ230" i="18"/>
  <c r="AG230" i="18"/>
  <c r="Y230" i="18"/>
  <c r="BB220" i="18"/>
  <c r="BE220" i="18" s="1"/>
  <c r="AC220" i="18"/>
  <c r="H374" i="6"/>
  <c r="G374" i="6" s="1"/>
  <c r="AB21" i="16"/>
  <c r="AR229" i="18"/>
  <c r="T229" i="18"/>
  <c r="BA228" i="18"/>
  <c r="AW228" i="18"/>
  <c r="H228" i="18"/>
  <c r="T227" i="18"/>
  <c r="M225" i="18"/>
  <c r="AN224" i="18"/>
  <c r="X224" i="18"/>
  <c r="AG223" i="18"/>
  <c r="BB159" i="18"/>
  <c r="BE159" i="18" s="1"/>
  <c r="AR159" i="18"/>
  <c r="AK159" i="18"/>
  <c r="I119" i="8"/>
  <c r="Y158" i="18"/>
  <c r="AW158" i="18"/>
  <c r="T161" i="8"/>
  <c r="AN158" i="18"/>
  <c r="L158" i="18"/>
  <c r="AW98" i="18"/>
  <c r="U98" i="18"/>
  <c r="I51" i="18"/>
  <c r="BE236" i="18"/>
  <c r="BD236" i="18"/>
  <c r="U28" i="16"/>
  <c r="V28" i="16" s="1"/>
  <c r="AP298" i="18"/>
  <c r="AR298" i="18" s="1"/>
  <c r="P302" i="8"/>
  <c r="J302" i="8"/>
  <c r="R298" i="18"/>
  <c r="U298" i="18" s="1"/>
  <c r="AS298" i="18"/>
  <c r="N302" i="8"/>
  <c r="AH298" i="18"/>
  <c r="AJ298" i="18" s="1"/>
  <c r="AT298" i="18"/>
  <c r="AV298" i="18" s="1"/>
  <c r="Q302" i="8"/>
  <c r="Z298" i="18"/>
  <c r="AB298" i="18" s="1"/>
  <c r="L302" i="8"/>
  <c r="AX298" i="18"/>
  <c r="AX299" i="18" s="1"/>
  <c r="R302" i="8"/>
  <c r="AT299" i="18"/>
  <c r="AW299" i="18" s="1"/>
  <c r="AW298" i="18"/>
  <c r="AC298" i="18"/>
  <c r="G302" i="8"/>
  <c r="F298" i="18"/>
  <c r="I298" i="18" s="1"/>
  <c r="I302" i="8"/>
  <c r="N298" i="18"/>
  <c r="P298" i="18" s="1"/>
  <c r="AD298" i="18"/>
  <c r="AD299" i="18" s="1"/>
  <c r="M302" i="8"/>
  <c r="V298" i="18"/>
  <c r="X298" i="18" s="1"/>
  <c r="K302" i="8"/>
  <c r="H298" i="18"/>
  <c r="N299" i="18"/>
  <c r="P299" i="18" s="1"/>
  <c r="O302" i="8"/>
  <c r="AL298" i="18"/>
  <c r="AO298" i="18" s="1"/>
  <c r="V299" i="18"/>
  <c r="X299" i="18" s="1"/>
  <c r="J298" i="18"/>
  <c r="M298" i="18" s="1"/>
  <c r="S301" i="8"/>
  <c r="H396" i="6" s="1"/>
  <c r="G396" i="6" s="1"/>
  <c r="L298" i="18"/>
  <c r="P91" i="18"/>
  <c r="AS75" i="18"/>
  <c r="AJ75" i="18"/>
  <c r="AB75" i="18"/>
  <c r="BB75" i="18"/>
  <c r="BD75" i="18" s="1"/>
  <c r="AV68" i="18"/>
  <c r="AW68" i="18"/>
  <c r="AS68" i="18"/>
  <c r="AN46" i="18"/>
  <c r="Q51" i="18"/>
  <c r="P46" i="18"/>
  <c r="BA51" i="18"/>
  <c r="AZ51" i="18"/>
  <c r="AO51" i="18"/>
  <c r="AH51" i="18"/>
  <c r="AB51" i="18"/>
  <c r="AC51" i="18"/>
  <c r="Y51" i="18"/>
  <c r="X51" i="18"/>
  <c r="M51" i="18"/>
  <c r="BB42" i="18"/>
  <c r="BE42" i="18" s="1"/>
  <c r="G43" i="8"/>
  <c r="G58" i="8" s="1"/>
  <c r="I41" i="18"/>
  <c r="H83" i="7"/>
  <c r="BE75" i="18"/>
  <c r="AJ51" i="18"/>
  <c r="AN99" i="18"/>
  <c r="AF99" i="18"/>
  <c r="P99" i="18"/>
  <c r="AG99" i="18"/>
  <c r="AV235" i="18"/>
  <c r="BE235" i="18"/>
  <c r="AK235" i="18"/>
  <c r="AR235" i="18"/>
  <c r="AH232" i="18"/>
  <c r="AK232" i="18" s="1"/>
  <c r="L232" i="18"/>
  <c r="P43" i="9"/>
  <c r="G252" i="6"/>
  <c r="D78" i="9"/>
  <c r="R14" i="16"/>
  <c r="T160" i="8"/>
  <c r="J14" i="16"/>
  <c r="V14" i="16"/>
  <c r="X14" i="16"/>
  <c r="AC159" i="18"/>
  <c r="X162" i="18"/>
  <c r="U158" i="18"/>
  <c r="Y159" i="18"/>
  <c r="K10" i="16"/>
  <c r="L10" i="16" s="1"/>
  <c r="K119" i="8"/>
  <c r="V116" i="18" s="1"/>
  <c r="Q10" i="16"/>
  <c r="R10" i="16" s="1"/>
  <c r="L128" i="18"/>
  <c r="M128" i="18"/>
  <c r="U124" i="18"/>
  <c r="AO118" i="18"/>
  <c r="AL124" i="18"/>
  <c r="AN124" i="18" s="1"/>
  <c r="O120" i="8"/>
  <c r="O119" i="8" s="1"/>
  <c r="AL116" i="18" s="1"/>
  <c r="N119" i="8"/>
  <c r="AH116" i="18" s="1"/>
  <c r="AN118" i="18"/>
  <c r="AC121" i="18"/>
  <c r="AK119" i="18"/>
  <c r="L131" i="18"/>
  <c r="M118" i="18"/>
  <c r="L118" i="18"/>
  <c r="T121" i="18"/>
  <c r="U121" i="18"/>
  <c r="T131" i="18"/>
  <c r="AC133" i="18"/>
  <c r="AS123" i="18"/>
  <c r="L120" i="8"/>
  <c r="L119" i="8" s="1"/>
  <c r="Z116" i="18" s="1"/>
  <c r="Z124" i="18"/>
  <c r="AB124" i="18" s="1"/>
  <c r="L132" i="18"/>
  <c r="AC125" i="18"/>
  <c r="AB125" i="18"/>
  <c r="AN131" i="18"/>
  <c r="AO131" i="18"/>
  <c r="Q123" i="18"/>
  <c r="AN123" i="18"/>
  <c r="X124" i="18"/>
  <c r="AS126" i="18"/>
  <c r="AF128" i="18"/>
  <c r="U129" i="18"/>
  <c r="M132" i="18"/>
  <c r="Q131" i="18"/>
  <c r="P131" i="18"/>
  <c r="T119" i="18"/>
  <c r="AF118" i="18"/>
  <c r="AD117" i="18"/>
  <c r="AF117" i="18" s="1"/>
  <c r="BA127" i="18"/>
  <c r="AZ127" i="18"/>
  <c r="L125" i="18"/>
  <c r="M119" i="8"/>
  <c r="AD116" i="18" s="1"/>
  <c r="P120" i="18"/>
  <c r="P123" i="18"/>
  <c r="T127" i="18"/>
  <c r="AC120" i="18"/>
  <c r="AB120" i="18"/>
  <c r="AJ119" i="18"/>
  <c r="AO120" i="18"/>
  <c r="AN120" i="18"/>
  <c r="AR125" i="18"/>
  <c r="AS125" i="18"/>
  <c r="AS128" i="18"/>
  <c r="AR128" i="18"/>
  <c r="AR131" i="18"/>
  <c r="AW119" i="18"/>
  <c r="BA128" i="18"/>
  <c r="AZ128" i="18"/>
  <c r="D14" i="16"/>
  <c r="H159" i="18"/>
  <c r="H160" i="18"/>
  <c r="F157" i="18"/>
  <c r="I157" i="18" s="1"/>
  <c r="T121" i="8"/>
  <c r="G253" i="6"/>
  <c r="AG117" i="18"/>
  <c r="M10" i="16"/>
  <c r="N10" i="16" s="1"/>
  <c r="AO124" i="18"/>
  <c r="H157" i="18"/>
  <c r="M82" i="33"/>
  <c r="R82" i="33" s="1"/>
  <c r="T82" i="33" s="1"/>
  <c r="M49" i="33"/>
  <c r="M6" i="33"/>
  <c r="N6" i="33"/>
  <c r="Q6" i="33"/>
  <c r="I51" i="8"/>
  <c r="N48" i="18" s="1"/>
  <c r="H48" i="18"/>
  <c r="N16" i="33"/>
  <c r="Q16" i="33" s="1"/>
  <c r="R16" i="33" s="1"/>
  <c r="T16" i="33" s="1"/>
  <c r="M16" i="33"/>
  <c r="N19" i="33"/>
  <c r="Q19" i="33"/>
  <c r="R19" i="33" s="1"/>
  <c r="T19" i="33" s="1"/>
  <c r="M19" i="33"/>
  <c r="N32" i="33"/>
  <c r="Q32" i="33" s="1"/>
  <c r="M32" i="33"/>
  <c r="N35" i="33"/>
  <c r="Q35" i="33" s="1"/>
  <c r="R35" i="33" s="1"/>
  <c r="T35" i="33" s="1"/>
  <c r="M35" i="33"/>
  <c r="N48" i="33"/>
  <c r="Q48" i="33" s="1"/>
  <c r="M48" i="33"/>
  <c r="R48" i="33" s="1"/>
  <c r="T48" i="33" s="1"/>
  <c r="N51" i="33"/>
  <c r="Q51" i="33" s="1"/>
  <c r="R51" i="33" s="1"/>
  <c r="T51" i="33" s="1"/>
  <c r="M51" i="33"/>
  <c r="N75" i="33"/>
  <c r="Q75" i="33" s="1"/>
  <c r="M75" i="33"/>
  <c r="N5" i="33"/>
  <c r="Q5" i="33" s="1"/>
  <c r="R5" i="33" s="1"/>
  <c r="T5" i="33" s="1"/>
  <c r="N24" i="33"/>
  <c r="Q24" i="33" s="1"/>
  <c r="M24" i="33"/>
  <c r="N43" i="33"/>
  <c r="Q43" i="33" s="1"/>
  <c r="M43" i="33"/>
  <c r="N56" i="33"/>
  <c r="Q56" i="33" s="1"/>
  <c r="M56" i="33"/>
  <c r="R56" i="33" s="1"/>
  <c r="T56" i="33" s="1"/>
  <c r="N72" i="33"/>
  <c r="Q72" i="33" s="1"/>
  <c r="M72" i="33"/>
  <c r="M5" i="33"/>
  <c r="N20" i="33"/>
  <c r="Q20" i="33" s="1"/>
  <c r="M20" i="33"/>
  <c r="N23" i="33"/>
  <c r="Q23" i="33" s="1"/>
  <c r="N31" i="33"/>
  <c r="Q31" i="33" s="1"/>
  <c r="R31" i="33" s="1"/>
  <c r="T31" i="33" s="1"/>
  <c r="N36" i="33"/>
  <c r="Q36" i="33" s="1"/>
  <c r="R36" i="33" s="1"/>
  <c r="T36" i="33" s="1"/>
  <c r="M36" i="33"/>
  <c r="N44" i="33"/>
  <c r="Q44" i="33" s="1"/>
  <c r="M44" i="33"/>
  <c r="N47" i="33"/>
  <c r="Q47" i="33" s="1"/>
  <c r="N52" i="33"/>
  <c r="Q52" i="33" s="1"/>
  <c r="M52" i="33"/>
  <c r="R52" i="33" s="1"/>
  <c r="T52" i="33" s="1"/>
  <c r="N55" i="33"/>
  <c r="Q55" i="33" s="1"/>
  <c r="N60" i="33"/>
  <c r="Q60" i="33" s="1"/>
  <c r="R60" i="33" s="1"/>
  <c r="T60" i="33" s="1"/>
  <c r="M60" i="33"/>
  <c r="N63" i="33"/>
  <c r="Q63" i="33" s="1"/>
  <c r="R63" i="33" s="1"/>
  <c r="T63" i="33" s="1"/>
  <c r="N71" i="33"/>
  <c r="Q71" i="33" s="1"/>
  <c r="N76" i="33"/>
  <c r="Q76" i="33" s="1"/>
  <c r="R76" i="33" s="1"/>
  <c r="T76" i="33" s="1"/>
  <c r="M76" i="33"/>
  <c r="N79" i="33"/>
  <c r="Q79" i="33" s="1"/>
  <c r="N80" i="33"/>
  <c r="Q80" i="33" s="1"/>
  <c r="M80" i="33"/>
  <c r="M21" i="33"/>
  <c r="R21" i="33" s="1"/>
  <c r="T21" i="33" s="1"/>
  <c r="M23" i="33"/>
  <c r="M29" i="33"/>
  <c r="M31" i="33"/>
  <c r="M37" i="33"/>
  <c r="M47" i="33"/>
  <c r="M53" i="33"/>
  <c r="M55" i="33"/>
  <c r="M61" i="33"/>
  <c r="M63" i="33"/>
  <c r="M71" i="33"/>
  <c r="R71" i="33" s="1"/>
  <c r="T71" i="33" s="1"/>
  <c r="M79" i="33"/>
  <c r="R79" i="33" s="1"/>
  <c r="T79" i="33" s="1"/>
  <c r="K100" i="9"/>
  <c r="M100" i="9"/>
  <c r="Q44" i="8"/>
  <c r="AT41" i="18" s="1"/>
  <c r="AW41" i="18" s="1"/>
  <c r="E100" i="9"/>
  <c r="H44" i="8"/>
  <c r="J41" i="18" s="1"/>
  <c r="H51" i="8"/>
  <c r="J48" i="18" s="1"/>
  <c r="L48" i="18" s="1"/>
  <c r="H52" i="8"/>
  <c r="P225" i="18"/>
  <c r="P228" i="18"/>
  <c r="BB231" i="18"/>
  <c r="BE231" i="18" s="1"/>
  <c r="M222" i="18"/>
  <c r="H224" i="18"/>
  <c r="BA230" i="18"/>
  <c r="I230" i="18"/>
  <c r="AZ224" i="18"/>
  <c r="M229" i="18"/>
  <c r="I227" i="18"/>
  <c r="AZ227" i="18"/>
  <c r="T228" i="18"/>
  <c r="AP221" i="18"/>
  <c r="AS221" i="18" s="1"/>
  <c r="AS223" i="18"/>
  <c r="BB227" i="18"/>
  <c r="BE227" i="18" s="1"/>
  <c r="X225" i="18"/>
  <c r="AR231" i="18"/>
  <c r="AN226" i="18"/>
  <c r="Q230" i="18"/>
  <c r="L224" i="18"/>
  <c r="I231" i="18"/>
  <c r="I225" i="18"/>
  <c r="X226" i="18"/>
  <c r="U22" i="16"/>
  <c r="V22" i="16" s="1"/>
  <c r="I22" i="16"/>
  <c r="J22" i="16" s="1"/>
  <c r="AN225" i="18"/>
  <c r="M223" i="18"/>
  <c r="T223" i="18"/>
  <c r="BB225" i="18"/>
  <c r="BD225" i="18" s="1"/>
  <c r="BD231" i="18"/>
  <c r="AG222" i="18"/>
  <c r="L227" i="18"/>
  <c r="AK226" i="18"/>
  <c r="AN230" i="18"/>
  <c r="AZ223" i="18"/>
  <c r="AN222" i="18"/>
  <c r="AF222" i="18"/>
  <c r="AC222" i="18"/>
  <c r="Z221" i="18"/>
  <c r="AC221" i="18" s="1"/>
  <c r="T222" i="18"/>
  <c r="X222" i="18"/>
  <c r="Y222" i="18"/>
  <c r="F83" i="33"/>
  <c r="AT222" i="18"/>
  <c r="AV222" i="18" s="1"/>
  <c r="F222" i="18"/>
  <c r="I222" i="18" s="1"/>
  <c r="G224" i="8"/>
  <c r="C22" i="16" s="1"/>
  <c r="D22" i="16" s="1"/>
  <c r="S225" i="8"/>
  <c r="BD227" i="18"/>
  <c r="F221" i="18"/>
  <c r="H221" i="18" s="1"/>
  <c r="N70" i="7" l="1"/>
  <c r="G306" i="6"/>
  <c r="G308" i="6" s="1"/>
  <c r="H308" i="6"/>
  <c r="R75" i="33"/>
  <c r="T75" i="33" s="1"/>
  <c r="R6" i="33"/>
  <c r="T6" i="33" s="1"/>
  <c r="Z299" i="18"/>
  <c r="AB299" i="18" s="1"/>
  <c r="BD166" i="18"/>
  <c r="M35" i="17"/>
  <c r="N38" i="17"/>
  <c r="Q38" i="17" s="1"/>
  <c r="N37" i="17"/>
  <c r="N66" i="17"/>
  <c r="Q66" i="17" s="1"/>
  <c r="N51" i="17"/>
  <c r="Q51" i="17" s="1"/>
  <c r="AE303" i="18"/>
  <c r="Y292" i="18"/>
  <c r="X292" i="18"/>
  <c r="BE213" i="18"/>
  <c r="I216" i="18"/>
  <c r="H216" i="18"/>
  <c r="BD183" i="18"/>
  <c r="BE183" i="18"/>
  <c r="AK64" i="18"/>
  <c r="BB64" i="18"/>
  <c r="AH60" i="18"/>
  <c r="N45" i="17"/>
  <c r="Q45" i="17" s="1"/>
  <c r="G129" i="6"/>
  <c r="Q8" i="16"/>
  <c r="Q26" i="16"/>
  <c r="R21" i="16"/>
  <c r="R55" i="33"/>
  <c r="T55" i="33" s="1"/>
  <c r="Y298" i="18"/>
  <c r="M60" i="17"/>
  <c r="N64" i="17"/>
  <c r="Q64" i="17" s="1"/>
  <c r="R38" i="17"/>
  <c r="T38" i="17" s="1"/>
  <c r="M36" i="17"/>
  <c r="BE30" i="18"/>
  <c r="O303" i="18"/>
  <c r="AW216" i="18"/>
  <c r="AV216" i="18"/>
  <c r="BD217" i="18"/>
  <c r="BE217" i="18"/>
  <c r="BD174" i="18"/>
  <c r="BE174" i="18"/>
  <c r="BD291" i="18"/>
  <c r="BE291" i="18"/>
  <c r="AM303" i="18"/>
  <c r="AA37" i="18"/>
  <c r="BC25" i="18"/>
  <c r="AZ286" i="18"/>
  <c r="BA286" i="18"/>
  <c r="N71" i="7"/>
  <c r="N108" i="7"/>
  <c r="BB222" i="18"/>
  <c r="BD222" i="18" s="1"/>
  <c r="R44" i="33"/>
  <c r="T44" i="33" s="1"/>
  <c r="H222" i="18"/>
  <c r="R24" i="33"/>
  <c r="T24" i="33" s="1"/>
  <c r="AC124" i="18"/>
  <c r="BB124" i="18"/>
  <c r="AG298" i="18"/>
  <c r="F299" i="18"/>
  <c r="I299" i="18" s="1"/>
  <c r="AZ298" i="18"/>
  <c r="AK298" i="18"/>
  <c r="BD220" i="18"/>
  <c r="Q286" i="18"/>
  <c r="BE190" i="18"/>
  <c r="M49" i="17"/>
  <c r="N68" i="17"/>
  <c r="Q68" i="17" s="1"/>
  <c r="E78" i="9"/>
  <c r="L64" i="9"/>
  <c r="D64" i="9"/>
  <c r="L14" i="16"/>
  <c r="T14" i="16"/>
  <c r="T287" i="18"/>
  <c r="R286" i="18"/>
  <c r="AG197" i="18"/>
  <c r="AF197" i="18"/>
  <c r="J83" i="33"/>
  <c r="K58" i="33"/>
  <c r="L74" i="9"/>
  <c r="AQ303" i="18"/>
  <c r="N71" i="17"/>
  <c r="Q71" i="17" s="1"/>
  <c r="M53" i="17"/>
  <c r="G70" i="7"/>
  <c r="P70" i="7"/>
  <c r="Q69" i="7"/>
  <c r="Q70" i="7" s="1"/>
  <c r="Q71" i="7" s="1"/>
  <c r="H39" i="6"/>
  <c r="G39" i="6" s="1"/>
  <c r="D20" i="9"/>
  <c r="D25" i="9" s="1"/>
  <c r="H436" i="6"/>
  <c r="G436" i="6" s="1"/>
  <c r="O95" i="7"/>
  <c r="L78" i="9"/>
  <c r="G283" i="6"/>
  <c r="P70" i="9"/>
  <c r="N74" i="9"/>
  <c r="G64" i="9"/>
  <c r="G273" i="6"/>
  <c r="T289" i="8"/>
  <c r="R183" i="7"/>
  <c r="R115" i="7"/>
  <c r="R57" i="7"/>
  <c r="R43" i="7"/>
  <c r="H13" i="18"/>
  <c r="BD39" i="18"/>
  <c r="I62" i="18"/>
  <c r="AF88" i="18"/>
  <c r="AJ104" i="18"/>
  <c r="L105" i="18"/>
  <c r="P106" i="18"/>
  <c r="AG112" i="18"/>
  <c r="AY116" i="18"/>
  <c r="BA116" i="18" s="1"/>
  <c r="AF122" i="18"/>
  <c r="AG169" i="18"/>
  <c r="X205" i="18"/>
  <c r="T207" i="18"/>
  <c r="BB109" i="18"/>
  <c r="BE69" i="18"/>
  <c r="BB142" i="18"/>
  <c r="P64" i="33"/>
  <c r="O64" i="33"/>
  <c r="L64" i="33"/>
  <c r="O69" i="33"/>
  <c r="L69" i="33"/>
  <c r="P69" i="33"/>
  <c r="BC299" i="18"/>
  <c r="K303" i="18"/>
  <c r="X286" i="18"/>
  <c r="R57" i="17"/>
  <c r="T57" i="17" s="1"/>
  <c r="H336" i="6"/>
  <c r="G336" i="6" s="1"/>
  <c r="K70" i="7"/>
  <c r="K108" i="7" s="1"/>
  <c r="R80" i="7"/>
  <c r="G83" i="6" s="1"/>
  <c r="P72" i="9"/>
  <c r="M29" i="16"/>
  <c r="H66" i="6"/>
  <c r="G66" i="6" s="1"/>
  <c r="E70" i="7"/>
  <c r="J95" i="7"/>
  <c r="M44" i="7"/>
  <c r="M45" i="7" s="1"/>
  <c r="G250" i="6"/>
  <c r="G286" i="6" s="1"/>
  <c r="F43" i="9"/>
  <c r="N64" i="9"/>
  <c r="V23" i="16"/>
  <c r="R22" i="16"/>
  <c r="L16" i="16"/>
  <c r="S160" i="8"/>
  <c r="H369" i="6" s="1"/>
  <c r="G369" i="6" s="1"/>
  <c r="R121" i="7"/>
  <c r="R94" i="7"/>
  <c r="G97" i="6" s="1"/>
  <c r="R92" i="7"/>
  <c r="R89" i="7"/>
  <c r="L61" i="9"/>
  <c r="H14" i="16"/>
  <c r="H10" i="18"/>
  <c r="I31" i="18"/>
  <c r="BC60" i="18"/>
  <c r="H61" i="18"/>
  <c r="AF79" i="18"/>
  <c r="L97" i="18"/>
  <c r="AK108" i="18"/>
  <c r="L109" i="18"/>
  <c r="T136" i="18"/>
  <c r="X163" i="18"/>
  <c r="P268" i="18"/>
  <c r="BB118" i="18"/>
  <c r="AD157" i="18"/>
  <c r="AR47" i="18"/>
  <c r="AS47" i="18"/>
  <c r="N42" i="17"/>
  <c r="S300" i="18"/>
  <c r="S303" i="18" s="1"/>
  <c r="AA303" i="18"/>
  <c r="T63" i="8"/>
  <c r="N41" i="18"/>
  <c r="G227" i="6"/>
  <c r="G281" i="6" s="1"/>
  <c r="H343" i="6"/>
  <c r="G343" i="6" s="1"/>
  <c r="F64" i="9"/>
  <c r="T197" i="8"/>
  <c r="M70" i="7"/>
  <c r="H44" i="7"/>
  <c r="H45" i="7" s="1"/>
  <c r="G275" i="6"/>
  <c r="M64" i="9"/>
  <c r="V24" i="16"/>
  <c r="L23" i="16"/>
  <c r="S198" i="8"/>
  <c r="H372" i="6" s="1"/>
  <c r="G372" i="6" s="1"/>
  <c r="H61" i="9"/>
  <c r="P46" i="9"/>
  <c r="H45" i="18"/>
  <c r="I61" i="18"/>
  <c r="M86" i="18"/>
  <c r="M93" i="18"/>
  <c r="AK163" i="18"/>
  <c r="Q164" i="18"/>
  <c r="AB188" i="18"/>
  <c r="U192" i="18"/>
  <c r="BB144" i="18"/>
  <c r="X243" i="18"/>
  <c r="BB130" i="18"/>
  <c r="BB126" i="18"/>
  <c r="BB121" i="18"/>
  <c r="BB230" i="18"/>
  <c r="BD230" i="18" s="1"/>
  <c r="N17" i="18"/>
  <c r="Q17" i="18" s="1"/>
  <c r="BB269" i="18"/>
  <c r="BB131" i="18"/>
  <c r="BB256" i="18"/>
  <c r="V157" i="18"/>
  <c r="X275" i="18"/>
  <c r="Z17" i="18"/>
  <c r="AC17" i="18" s="1"/>
  <c r="AC103" i="18"/>
  <c r="AH17" i="18"/>
  <c r="AH25" i="18" s="1"/>
  <c r="AJ25" i="18" s="1"/>
  <c r="N37" i="33"/>
  <c r="M41" i="33"/>
  <c r="P65" i="33"/>
  <c r="O65" i="33"/>
  <c r="L65" i="33"/>
  <c r="F258" i="18"/>
  <c r="BB99" i="18"/>
  <c r="BB248" i="18"/>
  <c r="P102" i="18"/>
  <c r="Q105" i="18"/>
  <c r="AC245" i="18"/>
  <c r="AD221" i="18"/>
  <c r="BB87" i="18"/>
  <c r="AJ202" i="18"/>
  <c r="AK247" i="18"/>
  <c r="AH258" i="18"/>
  <c r="N9" i="33"/>
  <c r="Q9" i="33" s="1"/>
  <c r="P59" i="33"/>
  <c r="O59" i="33"/>
  <c r="N59" i="33" s="1"/>
  <c r="Q59" i="33" s="1"/>
  <c r="L59" i="33"/>
  <c r="P67" i="33"/>
  <c r="O67" i="33"/>
  <c r="L67" i="33"/>
  <c r="BB120" i="18"/>
  <c r="Z157" i="18"/>
  <c r="M25" i="33"/>
  <c r="M57" i="33"/>
  <c r="N57" i="33"/>
  <c r="Q57" i="33" s="1"/>
  <c r="P62" i="33"/>
  <c r="O62" i="33"/>
  <c r="L62" i="33"/>
  <c r="M62" i="33" s="1"/>
  <c r="P68" i="33"/>
  <c r="O68" i="33"/>
  <c r="L68" i="33"/>
  <c r="AP157" i="18"/>
  <c r="AP243" i="18"/>
  <c r="P4" i="33"/>
  <c r="P7" i="33"/>
  <c r="M7" i="33" s="1"/>
  <c r="P8" i="33"/>
  <c r="P9" i="33"/>
  <c r="M9" i="33" s="1"/>
  <c r="P10" i="33"/>
  <c r="P11" i="33"/>
  <c r="P12" i="33"/>
  <c r="N12" i="33" s="1"/>
  <c r="Q12" i="33" s="1"/>
  <c r="P13" i="33"/>
  <c r="O14" i="33"/>
  <c r="N14" i="33" s="1"/>
  <c r="Q14" i="33" s="1"/>
  <c r="P28" i="33"/>
  <c r="P39" i="33"/>
  <c r="P40" i="33"/>
  <c r="M40" i="33" s="1"/>
  <c r="O41" i="33"/>
  <c r="N66" i="33"/>
  <c r="Q66" i="33" s="1"/>
  <c r="AP117" i="18"/>
  <c r="AT17" i="18"/>
  <c r="AT117" i="18"/>
  <c r="AX264" i="18"/>
  <c r="Q51" i="8"/>
  <c r="AT48" i="18" s="1"/>
  <c r="S54" i="8"/>
  <c r="T54" i="8" s="1"/>
  <c r="N22" i="33"/>
  <c r="Q22" i="33" s="1"/>
  <c r="N29" i="33"/>
  <c r="Q29" i="33" s="1"/>
  <c r="M38" i="33"/>
  <c r="M70" i="33"/>
  <c r="M73" i="33"/>
  <c r="BB114" i="18"/>
  <c r="BB125" i="18"/>
  <c r="M116" i="18"/>
  <c r="L4" i="33"/>
  <c r="K83" i="33"/>
  <c r="N38" i="33"/>
  <c r="Q38" i="33" s="1"/>
  <c r="M66" i="33"/>
  <c r="M81" i="33"/>
  <c r="BA298" i="18"/>
  <c r="AH299" i="18"/>
  <c r="R299" i="18"/>
  <c r="AJ232" i="18"/>
  <c r="AB241" i="18"/>
  <c r="V232" i="18"/>
  <c r="BB241" i="18"/>
  <c r="BE241" i="18" s="1"/>
  <c r="AF47" i="18"/>
  <c r="AK47" i="18"/>
  <c r="Y47" i="18"/>
  <c r="P47" i="18"/>
  <c r="I47" i="18"/>
  <c r="BB47" i="18"/>
  <c r="BD47" i="18" s="1"/>
  <c r="Q298" i="18"/>
  <c r="T301" i="8"/>
  <c r="AG299" i="18"/>
  <c r="AF299" i="18"/>
  <c r="AV299" i="18"/>
  <c r="T298" i="18"/>
  <c r="AF298" i="18"/>
  <c r="N31" i="17"/>
  <c r="Q31" i="17" s="1"/>
  <c r="O23" i="17"/>
  <c r="M23" i="17" s="1"/>
  <c r="M56" i="17"/>
  <c r="L31" i="17"/>
  <c r="K83" i="17"/>
  <c r="O50" i="17"/>
  <c r="M29" i="17"/>
  <c r="P19" i="17"/>
  <c r="O27" i="17"/>
  <c r="M27" i="17" s="1"/>
  <c r="N39" i="17"/>
  <c r="Q39" i="17" s="1"/>
  <c r="L54" i="17"/>
  <c r="M54" i="17" s="1"/>
  <c r="N81" i="17"/>
  <c r="M82" i="17"/>
  <c r="M32" i="17"/>
  <c r="N47" i="17"/>
  <c r="Q47" i="17" s="1"/>
  <c r="R47" i="17" s="1"/>
  <c r="T47" i="17" s="1"/>
  <c r="N10" i="17"/>
  <c r="Q10" i="17" s="1"/>
  <c r="O15" i="17"/>
  <c r="N15" i="17" s="1"/>
  <c r="Q15" i="17" s="1"/>
  <c r="M11" i="17"/>
  <c r="M67" i="17"/>
  <c r="P61" i="17"/>
  <c r="P46" i="17"/>
  <c r="P72" i="17"/>
  <c r="P50" i="17"/>
  <c r="N50" i="17" s="1"/>
  <c r="Q50" i="17" s="1"/>
  <c r="L19" i="17"/>
  <c r="M19" i="17" s="1"/>
  <c r="M45" i="17"/>
  <c r="P54" i="17"/>
  <c r="L61" i="17"/>
  <c r="L65" i="17"/>
  <c r="O69" i="17"/>
  <c r="M69" i="17" s="1"/>
  <c r="M68" i="17"/>
  <c r="O72" i="17"/>
  <c r="M72" i="17" s="1"/>
  <c r="M13" i="17"/>
  <c r="N53" i="17"/>
  <c r="Q53" i="17" s="1"/>
  <c r="N77" i="17"/>
  <c r="Q77" i="17" s="1"/>
  <c r="R17" i="17"/>
  <c r="T17" i="17" s="1"/>
  <c r="M31" i="17"/>
  <c r="M6" i="17"/>
  <c r="N29" i="17"/>
  <c r="Q29" i="17" s="1"/>
  <c r="N75" i="17"/>
  <c r="Q75" i="17" s="1"/>
  <c r="M78" i="17"/>
  <c r="N72" i="17"/>
  <c r="Q72" i="17" s="1"/>
  <c r="R72" i="17" s="1"/>
  <c r="T72" i="17" s="1"/>
  <c r="O70" i="17"/>
  <c r="O14" i="17"/>
  <c r="M9" i="17"/>
  <c r="O76" i="17"/>
  <c r="P40" i="17"/>
  <c r="N40" i="17" s="1"/>
  <c r="Q40" i="17" s="1"/>
  <c r="O73" i="17"/>
  <c r="M73" i="17" s="1"/>
  <c r="M59" i="17"/>
  <c r="M16" i="17"/>
  <c r="L18" i="17"/>
  <c r="N82" i="17"/>
  <c r="Q82" i="17" s="1"/>
  <c r="N63" i="17"/>
  <c r="Q63" i="17" s="1"/>
  <c r="P3" i="17"/>
  <c r="N3" i="17" s="1"/>
  <c r="Q3" i="17" s="1"/>
  <c r="P8" i="17"/>
  <c r="N24" i="17"/>
  <c r="Q24" i="17" s="1"/>
  <c r="L30" i="17"/>
  <c r="P44" i="17"/>
  <c r="P48" i="17"/>
  <c r="M48" i="17" s="1"/>
  <c r="M21" i="17"/>
  <c r="N32" i="17"/>
  <c r="Q32" i="17" s="1"/>
  <c r="L62" i="17"/>
  <c r="M62" i="17" s="1"/>
  <c r="O33" i="17"/>
  <c r="L58" i="17"/>
  <c r="N58" i="17" s="1"/>
  <c r="O26" i="17"/>
  <c r="N26" i="17" s="1"/>
  <c r="Q26" i="17" s="1"/>
  <c r="P70" i="17"/>
  <c r="O55" i="17"/>
  <c r="L14" i="17"/>
  <c r="N14" i="17" s="1"/>
  <c r="Q14" i="17" s="1"/>
  <c r="L76" i="17"/>
  <c r="O44" i="17"/>
  <c r="N44" i="17" s="1"/>
  <c r="Q44" i="17" s="1"/>
  <c r="N34" i="17"/>
  <c r="Q34" i="17" s="1"/>
  <c r="N43" i="17"/>
  <c r="Q43" i="17" s="1"/>
  <c r="M77" i="17"/>
  <c r="N11" i="17"/>
  <c r="Q11" i="17" s="1"/>
  <c r="N74" i="17"/>
  <c r="Q74" i="17" s="1"/>
  <c r="R74" i="17" s="1"/>
  <c r="T74" i="17" s="1"/>
  <c r="O30" i="17"/>
  <c r="L22" i="17"/>
  <c r="P33" i="17"/>
  <c r="N20" i="17"/>
  <c r="Q20" i="17" s="1"/>
  <c r="R10" i="17"/>
  <c r="T10" i="17" s="1"/>
  <c r="F83" i="17"/>
  <c r="L52" i="17"/>
  <c r="N13" i="17"/>
  <c r="Q13" i="17" s="1"/>
  <c r="P18" i="17"/>
  <c r="N18" i="17" s="1"/>
  <c r="Q18" i="17" s="1"/>
  <c r="L8" i="17"/>
  <c r="M8" i="17" s="1"/>
  <c r="P55" i="17"/>
  <c r="AF232" i="18"/>
  <c r="Q232" i="18"/>
  <c r="Z232" i="18"/>
  <c r="Q240" i="18"/>
  <c r="I240" i="18"/>
  <c r="BB240" i="18"/>
  <c r="BD240" i="18" s="1"/>
  <c r="BD241" i="18"/>
  <c r="S235" i="8"/>
  <c r="H376" i="6" s="1"/>
  <c r="G376" i="6" s="1"/>
  <c r="AX195" i="18"/>
  <c r="AW198" i="18"/>
  <c r="BB198" i="18"/>
  <c r="BD198" i="18" s="1"/>
  <c r="T201" i="8"/>
  <c r="T198" i="8" s="1"/>
  <c r="AZ229" i="18"/>
  <c r="AX221" i="18"/>
  <c r="BA221" i="18" s="1"/>
  <c r="AW221" i="18"/>
  <c r="W22" i="16"/>
  <c r="X22" i="16" s="1"/>
  <c r="AN229" i="18"/>
  <c r="AK229" i="18"/>
  <c r="AH221" i="18"/>
  <c r="S224" i="8"/>
  <c r="H375" i="6" s="1"/>
  <c r="G375" i="6" s="1"/>
  <c r="V221" i="18"/>
  <c r="Y221" i="18" s="1"/>
  <c r="X229" i="18"/>
  <c r="I229" i="18"/>
  <c r="AZ232" i="18"/>
  <c r="BA232" i="18"/>
  <c r="AZ233" i="18"/>
  <c r="BB233" i="18"/>
  <c r="BE233" i="18" s="1"/>
  <c r="BA233" i="18"/>
  <c r="T246" i="8"/>
  <c r="AS243" i="18"/>
  <c r="AR243" i="18"/>
  <c r="AR244" i="18"/>
  <c r="AS244" i="18"/>
  <c r="AS232" i="18"/>
  <c r="BD233" i="18"/>
  <c r="BD87" i="18"/>
  <c r="BE87" i="18"/>
  <c r="BD114" i="18"/>
  <c r="BE114" i="18"/>
  <c r="BD109" i="18"/>
  <c r="BE109" i="18"/>
  <c r="BD99" i="18"/>
  <c r="BE99" i="18"/>
  <c r="Y115" i="18"/>
  <c r="X115" i="18"/>
  <c r="AB81" i="18"/>
  <c r="AC81" i="18"/>
  <c r="BB98" i="18"/>
  <c r="BE98" i="18" s="1"/>
  <c r="BD103" i="18"/>
  <c r="BE111" i="18"/>
  <c r="AR98" i="18"/>
  <c r="BE112" i="18"/>
  <c r="H109" i="18"/>
  <c r="AZ67" i="18"/>
  <c r="BB105" i="18"/>
  <c r="AJ82" i="18"/>
  <c r="BB115" i="18"/>
  <c r="BD73" i="18"/>
  <c r="AS70" i="18"/>
  <c r="L73" i="18"/>
  <c r="BB94" i="18"/>
  <c r="L116" i="18"/>
  <c r="M99" i="18"/>
  <c r="BB102" i="18"/>
  <c r="BB78" i="18"/>
  <c r="BB110" i="18"/>
  <c r="BB79" i="18"/>
  <c r="BE79" i="18" s="1"/>
  <c r="BB77" i="18"/>
  <c r="AK87" i="18"/>
  <c r="AO95" i="18"/>
  <c r="BB107" i="18"/>
  <c r="AO67" i="18"/>
  <c r="X103" i="18"/>
  <c r="H88" i="18"/>
  <c r="Q69" i="18"/>
  <c r="AR74" i="18"/>
  <c r="AR78" i="18"/>
  <c r="I79" i="18"/>
  <c r="AN82" i="18"/>
  <c r="AS87" i="18"/>
  <c r="AB94" i="18"/>
  <c r="AJ99" i="18"/>
  <c r="L89" i="18"/>
  <c r="M89" i="18"/>
  <c r="Y112" i="18"/>
  <c r="X112" i="18"/>
  <c r="AB99" i="18"/>
  <c r="AC99" i="18"/>
  <c r="AJ88" i="18"/>
  <c r="AK88" i="18"/>
  <c r="BB68" i="18"/>
  <c r="Y111" i="18"/>
  <c r="X111" i="18"/>
  <c r="AK103" i="18"/>
  <c r="AJ103" i="18"/>
  <c r="AO106" i="18"/>
  <c r="AN106" i="18"/>
  <c r="AO114" i="18"/>
  <c r="AN114" i="18"/>
  <c r="BB91" i="18"/>
  <c r="BE92" i="18"/>
  <c r="I109" i="18"/>
  <c r="BD88" i="18"/>
  <c r="BD69" i="18"/>
  <c r="L111" i="18"/>
  <c r="BB80" i="18"/>
  <c r="BB86" i="18"/>
  <c r="AB90" i="18"/>
  <c r="BE71" i="18"/>
  <c r="BB90" i="18"/>
  <c r="X68" i="18"/>
  <c r="AN91" i="18"/>
  <c r="L107" i="18"/>
  <c r="H105" i="18"/>
  <c r="H73" i="18"/>
  <c r="AV73" i="18"/>
  <c r="AB77" i="18"/>
  <c r="AW77" i="18"/>
  <c r="I84" i="18"/>
  <c r="H92" i="18"/>
  <c r="AK95" i="18"/>
  <c r="AN102" i="18"/>
  <c r="P114" i="18"/>
  <c r="Q114" i="18"/>
  <c r="T88" i="18"/>
  <c r="U88" i="18"/>
  <c r="U107" i="18"/>
  <c r="T107" i="18"/>
  <c r="AC110" i="18"/>
  <c r="AB110" i="18"/>
  <c r="AG101" i="18"/>
  <c r="AF101" i="18"/>
  <c r="AW103" i="18"/>
  <c r="AV103" i="18"/>
  <c r="AW111" i="18"/>
  <c r="AV111" i="18"/>
  <c r="Y99" i="18"/>
  <c r="BB67" i="18"/>
  <c r="BE70" i="18"/>
  <c r="BB113" i="18"/>
  <c r="BB95" i="18"/>
  <c r="BB81" i="18"/>
  <c r="I68" i="18"/>
  <c r="AO70" i="18"/>
  <c r="AC73" i="18"/>
  <c r="AJ78" i="18"/>
  <c r="AS82" i="18"/>
  <c r="AR94" i="18"/>
  <c r="Y95" i="18"/>
  <c r="AS102" i="18"/>
  <c r="L103" i="18"/>
  <c r="AJ106" i="18"/>
  <c r="AN110" i="18"/>
  <c r="AJ113" i="18"/>
  <c r="M87" i="18"/>
  <c r="L87" i="18"/>
  <c r="Q72" i="18"/>
  <c r="P72" i="18"/>
  <c r="Q80" i="18"/>
  <c r="P80" i="18"/>
  <c r="Q111" i="18"/>
  <c r="P111" i="18"/>
  <c r="AC85" i="18"/>
  <c r="AB85" i="18"/>
  <c r="AB93" i="18"/>
  <c r="AC93" i="18"/>
  <c r="BA98" i="18"/>
  <c r="AZ98" i="18"/>
  <c r="BA106" i="18"/>
  <c r="AZ106" i="18"/>
  <c r="BD273" i="18"/>
  <c r="AR270" i="18"/>
  <c r="AV270" i="18"/>
  <c r="BB270" i="18"/>
  <c r="BD270" i="18" s="1"/>
  <c r="AG270" i="18"/>
  <c r="BD272" i="18"/>
  <c r="M28" i="16"/>
  <c r="N28" i="16" s="1"/>
  <c r="AZ264" i="18"/>
  <c r="BA264" i="18"/>
  <c r="BE269" i="18"/>
  <c r="BD269" i="18"/>
  <c r="T267" i="8"/>
  <c r="AJ266" i="18"/>
  <c r="AF268" i="18"/>
  <c r="J264" i="18"/>
  <c r="R264" i="18"/>
  <c r="AP264" i="18"/>
  <c r="N264" i="18"/>
  <c r="BB267" i="18"/>
  <c r="P269" i="18"/>
  <c r="AC267" i="18"/>
  <c r="Y28" i="16"/>
  <c r="Q28" i="16"/>
  <c r="R28" i="16" s="1"/>
  <c r="I28" i="16"/>
  <c r="J28" i="16" s="1"/>
  <c r="BA265" i="18"/>
  <c r="AZ265" i="18"/>
  <c r="H264" i="18"/>
  <c r="AD264" i="18"/>
  <c r="BB266" i="18"/>
  <c r="BB265" i="18"/>
  <c r="BE265" i="18" s="1"/>
  <c r="X267" i="18"/>
  <c r="U267" i="18"/>
  <c r="AL264" i="18"/>
  <c r="M266" i="18"/>
  <c r="V264" i="18"/>
  <c r="AS265" i="18"/>
  <c r="T265" i="18"/>
  <c r="I268" i="18"/>
  <c r="AT264" i="18"/>
  <c r="S28" i="16"/>
  <c r="T28" i="16" s="1"/>
  <c r="K28" i="16"/>
  <c r="L28" i="16" s="1"/>
  <c r="C28" i="16"/>
  <c r="D28" i="16" s="1"/>
  <c r="AC268" i="18"/>
  <c r="AZ269" i="18"/>
  <c r="H258" i="18"/>
  <c r="I258" i="18"/>
  <c r="AK258" i="18"/>
  <c r="AJ258" i="18"/>
  <c r="S261" i="8"/>
  <c r="H382" i="6" s="1"/>
  <c r="G382" i="6" s="1"/>
  <c r="AL258" i="18"/>
  <c r="BB261" i="18"/>
  <c r="AC258" i="18"/>
  <c r="AO259" i="18"/>
  <c r="BA260" i="18"/>
  <c r="R258" i="18"/>
  <c r="AJ259" i="18"/>
  <c r="AW260" i="18"/>
  <c r="BB263" i="18"/>
  <c r="AD258" i="18"/>
  <c r="AP258" i="18"/>
  <c r="BB259" i="18"/>
  <c r="H259" i="18"/>
  <c r="AX258" i="18"/>
  <c r="T263" i="18"/>
  <c r="AR259" i="18"/>
  <c r="BB260" i="18"/>
  <c r="U261" i="18"/>
  <c r="BB262" i="18"/>
  <c r="AT258" i="18"/>
  <c r="P262" i="18"/>
  <c r="AG261" i="18"/>
  <c r="O28" i="16"/>
  <c r="M254" i="18"/>
  <c r="X253" i="18"/>
  <c r="BB257" i="18"/>
  <c r="L257" i="18"/>
  <c r="AV257" i="18"/>
  <c r="Y255" i="18"/>
  <c r="AF254" i="18"/>
  <c r="BB249" i="18"/>
  <c r="H249" i="18"/>
  <c r="AK251" i="18"/>
  <c r="BB251" i="18"/>
  <c r="Y251" i="18"/>
  <c r="H380" i="6"/>
  <c r="G380" i="6" s="1"/>
  <c r="AG250" i="18"/>
  <c r="T253" i="8"/>
  <c r="I250" i="18"/>
  <c r="BB250" i="18"/>
  <c r="U256" i="18"/>
  <c r="AD252" i="18"/>
  <c r="AF252" i="18" s="1"/>
  <c r="AJ254" i="18"/>
  <c r="Q255" i="18"/>
  <c r="AL252" i="18"/>
  <c r="BB254" i="18"/>
  <c r="BE254" i="18" s="1"/>
  <c r="AO256" i="18"/>
  <c r="AB256" i="18"/>
  <c r="V252" i="18"/>
  <c r="X252" i="18" s="1"/>
  <c r="AS254" i="18"/>
  <c r="BD256" i="18"/>
  <c r="BE256" i="18"/>
  <c r="AO252" i="18"/>
  <c r="AN252" i="18"/>
  <c r="BB253" i="18"/>
  <c r="BB255" i="18"/>
  <c r="BD254" i="18"/>
  <c r="AP252" i="18"/>
  <c r="Y256" i="18"/>
  <c r="AJ255" i="18"/>
  <c r="M253" i="18"/>
  <c r="BA256" i="18"/>
  <c r="Q252" i="18"/>
  <c r="T254" i="18"/>
  <c r="AH252" i="18"/>
  <c r="AJ252" i="18" s="1"/>
  <c r="AX252" i="18"/>
  <c r="AZ252" i="18" s="1"/>
  <c r="AW253" i="18"/>
  <c r="Z252" i="18"/>
  <c r="R252" i="18"/>
  <c r="AB255" i="18"/>
  <c r="S255" i="8"/>
  <c r="H381" i="6" s="1"/>
  <c r="G381" i="6" s="1"/>
  <c r="J252" i="18"/>
  <c r="L255" i="18"/>
  <c r="AT252" i="18"/>
  <c r="I255" i="18"/>
  <c r="F252" i="18"/>
  <c r="G28" i="16"/>
  <c r="H28" i="16" s="1"/>
  <c r="BD248" i="18"/>
  <c r="BE248" i="18"/>
  <c r="D24" i="16"/>
  <c r="AB24" i="16"/>
  <c r="C25" i="16"/>
  <c r="D25" i="16" s="1"/>
  <c r="BA243" i="18"/>
  <c r="AZ243" i="18"/>
  <c r="H246" i="18"/>
  <c r="L244" i="18"/>
  <c r="BA247" i="18"/>
  <c r="Y246" i="18"/>
  <c r="W25" i="16"/>
  <c r="X25" i="16" s="1"/>
  <c r="AN245" i="18"/>
  <c r="AS245" i="18"/>
  <c r="M243" i="18"/>
  <c r="AN243" i="18"/>
  <c r="AJ243" i="18"/>
  <c r="AG243" i="18"/>
  <c r="L248" i="18"/>
  <c r="AG246" i="18"/>
  <c r="M245" i="18"/>
  <c r="BB245" i="18"/>
  <c r="R243" i="18"/>
  <c r="Q25" i="16"/>
  <c r="R25" i="16" s="1"/>
  <c r="BB244" i="18"/>
  <c r="P244" i="18"/>
  <c r="N243" i="18"/>
  <c r="U246" i="18"/>
  <c r="M25" i="16"/>
  <c r="N25" i="16" s="1"/>
  <c r="N23" i="16"/>
  <c r="F23" i="16"/>
  <c r="AB23" i="16"/>
  <c r="AT232" i="18"/>
  <c r="BB232" i="18" s="1"/>
  <c r="Y25" i="16"/>
  <c r="T23" i="16"/>
  <c r="O25" i="16"/>
  <c r="G25" i="16"/>
  <c r="H25" i="16" s="1"/>
  <c r="S25" i="16"/>
  <c r="T25" i="16" s="1"/>
  <c r="T22" i="16"/>
  <c r="K25" i="16"/>
  <c r="L25" i="16" s="1"/>
  <c r="L22" i="16"/>
  <c r="F22" i="16"/>
  <c r="E25" i="16"/>
  <c r="AB22" i="16"/>
  <c r="BE223" i="18"/>
  <c r="BD223" i="18"/>
  <c r="BE222" i="18"/>
  <c r="T225" i="8"/>
  <c r="BE225" i="18"/>
  <c r="U25" i="16"/>
  <c r="V25" i="16" s="1"/>
  <c r="T225" i="18"/>
  <c r="AL221" i="18"/>
  <c r="N221" i="18"/>
  <c r="L226" i="18"/>
  <c r="BB228" i="18"/>
  <c r="AK228" i="18"/>
  <c r="AB227" i="18"/>
  <c r="AN227" i="18"/>
  <c r="P227" i="18"/>
  <c r="Q222" i="18"/>
  <c r="BA225" i="18"/>
  <c r="AR226" i="18"/>
  <c r="BB229" i="18"/>
  <c r="AB221" i="18"/>
  <c r="AR221" i="18"/>
  <c r="BB224" i="18"/>
  <c r="AJ225" i="18"/>
  <c r="BA222" i="18"/>
  <c r="Q224" i="18"/>
  <c r="L228" i="18"/>
  <c r="AV224" i="18"/>
  <c r="AK222" i="18"/>
  <c r="I221" i="18"/>
  <c r="AW222" i="18"/>
  <c r="R221" i="18"/>
  <c r="AB229" i="18"/>
  <c r="BB226" i="18"/>
  <c r="I25" i="16"/>
  <c r="J25" i="16" s="1"/>
  <c r="AC224" i="18"/>
  <c r="J221" i="18"/>
  <c r="AZ222" i="18"/>
  <c r="BA195" i="18"/>
  <c r="AZ195" i="18"/>
  <c r="BE198" i="18"/>
  <c r="AC202" i="18"/>
  <c r="I200" i="18"/>
  <c r="AJ198" i="18"/>
  <c r="AC197" i="18"/>
  <c r="AZ202" i="18"/>
  <c r="BD204" i="18"/>
  <c r="BD197" i="18"/>
  <c r="AN195" i="18"/>
  <c r="BB205" i="18"/>
  <c r="N195" i="18"/>
  <c r="BB202" i="18"/>
  <c r="F195" i="18"/>
  <c r="X196" i="18"/>
  <c r="AT195" i="18"/>
  <c r="BB199" i="18"/>
  <c r="M198" i="18"/>
  <c r="AV199" i="18"/>
  <c r="L197" i="18"/>
  <c r="U199" i="18"/>
  <c r="X203" i="18"/>
  <c r="AS202" i="18"/>
  <c r="P196" i="18"/>
  <c r="L203" i="18"/>
  <c r="I204" i="18"/>
  <c r="BA202" i="18"/>
  <c r="AC203" i="18"/>
  <c r="AR203" i="18"/>
  <c r="V195" i="18"/>
  <c r="AH195" i="18"/>
  <c r="BB206" i="18"/>
  <c r="AD195" i="18"/>
  <c r="I197" i="18"/>
  <c r="BB203" i="18"/>
  <c r="AP195" i="18"/>
  <c r="R195" i="18"/>
  <c r="AR206" i="18"/>
  <c r="Z195" i="18"/>
  <c r="BB196" i="18"/>
  <c r="Q199" i="18"/>
  <c r="H199" i="18"/>
  <c r="AF200" i="18"/>
  <c r="T200" i="18"/>
  <c r="AG203" i="18"/>
  <c r="AG157" i="18"/>
  <c r="AF157" i="18"/>
  <c r="F14" i="16"/>
  <c r="AB14" i="16"/>
  <c r="AC157" i="18"/>
  <c r="AB157" i="18"/>
  <c r="AS157" i="18"/>
  <c r="AR157" i="18"/>
  <c r="X157" i="18"/>
  <c r="Y157" i="18"/>
  <c r="BB161" i="18"/>
  <c r="M162" i="18"/>
  <c r="AN159" i="18"/>
  <c r="H119" i="8"/>
  <c r="BB158" i="18"/>
  <c r="AL157" i="18"/>
  <c r="AT157" i="18"/>
  <c r="AH157" i="18"/>
  <c r="BB160" i="18"/>
  <c r="N157" i="18"/>
  <c r="R157" i="18"/>
  <c r="X160" i="18"/>
  <c r="M159" i="18"/>
  <c r="AG159" i="18"/>
  <c r="AZ160" i="18"/>
  <c r="AS161" i="18"/>
  <c r="AB158" i="18"/>
  <c r="AX157" i="18"/>
  <c r="P159" i="18"/>
  <c r="AV159" i="18"/>
  <c r="BD159" i="18"/>
  <c r="BE162" i="18"/>
  <c r="AC158" i="18"/>
  <c r="J157" i="18"/>
  <c r="J119" i="8"/>
  <c r="R116" i="18" s="1"/>
  <c r="AJ162" i="18"/>
  <c r="AF162" i="18"/>
  <c r="AW116" i="18"/>
  <c r="AV116" i="18"/>
  <c r="AR117" i="18"/>
  <c r="AS117" i="18"/>
  <c r="AW117" i="18"/>
  <c r="AV117" i="18"/>
  <c r="S10" i="16"/>
  <c r="T10" i="16" s="1"/>
  <c r="G119" i="8"/>
  <c r="F116" i="18" s="1"/>
  <c r="BB127" i="18"/>
  <c r="BB132" i="18"/>
  <c r="U131" i="18"/>
  <c r="Y128" i="18"/>
  <c r="BB128" i="18"/>
  <c r="AL117" i="18"/>
  <c r="M117" i="18"/>
  <c r="M133" i="18"/>
  <c r="M121" i="18"/>
  <c r="L130" i="18"/>
  <c r="AV123" i="18"/>
  <c r="AB122" i="18"/>
  <c r="AC126" i="18"/>
  <c r="T120" i="18"/>
  <c r="AR124" i="18"/>
  <c r="AZ129" i="18"/>
  <c r="AZ132" i="18"/>
  <c r="AG133" i="18"/>
  <c r="BB129" i="18"/>
  <c r="AW123" i="18"/>
  <c r="AR130" i="18"/>
  <c r="Y117" i="18"/>
  <c r="Q119" i="18"/>
  <c r="T128" i="18"/>
  <c r="AZ125" i="18"/>
  <c r="AJ129" i="18"/>
  <c r="AN119" i="18"/>
  <c r="U120" i="18"/>
  <c r="P122" i="18"/>
  <c r="AK122" i="18"/>
  <c r="AF123" i="18"/>
  <c r="AV128" i="18"/>
  <c r="BB123" i="18"/>
  <c r="AH117" i="18"/>
  <c r="AJ117" i="18" s="1"/>
  <c r="S120" i="8"/>
  <c r="C10" i="16"/>
  <c r="D10" i="16" s="1"/>
  <c r="AR120" i="18"/>
  <c r="X125" i="18"/>
  <c r="N117" i="18"/>
  <c r="AR116" i="18"/>
  <c r="P126" i="18"/>
  <c r="T120" i="8"/>
  <c r="T119" i="8" s="1"/>
  <c r="BB119" i="18"/>
  <c r="AB128" i="18"/>
  <c r="Z117" i="18"/>
  <c r="AS120" i="18"/>
  <c r="AB130" i="18"/>
  <c r="AX117" i="18"/>
  <c r="T126" i="18"/>
  <c r="AK117" i="18"/>
  <c r="AJ132" i="18"/>
  <c r="U68" i="18"/>
  <c r="BD98" i="18"/>
  <c r="AR50" i="18"/>
  <c r="AC50" i="18"/>
  <c r="BB50" i="18"/>
  <c r="AG51" i="18"/>
  <c r="AF51" i="18"/>
  <c r="H49" i="18"/>
  <c r="I49" i="18"/>
  <c r="G59" i="8"/>
  <c r="F56" i="18" s="1"/>
  <c r="BD42" i="18"/>
  <c r="AB42" i="18"/>
  <c r="BB46" i="18"/>
  <c r="R51" i="18"/>
  <c r="AB47" i="18"/>
  <c r="AS44" i="18"/>
  <c r="P45" i="18"/>
  <c r="AF45" i="18"/>
  <c r="AR46" i="18"/>
  <c r="H46" i="18"/>
  <c r="AJ43" i="18"/>
  <c r="AT51" i="18"/>
  <c r="F40" i="18"/>
  <c r="AK51" i="18"/>
  <c r="H42" i="18"/>
  <c r="L46" i="18"/>
  <c r="BA47" i="18"/>
  <c r="BB44" i="18"/>
  <c r="BB45" i="18"/>
  <c r="BB43" i="18"/>
  <c r="X43" i="18"/>
  <c r="AR296" i="18"/>
  <c r="AS296" i="18"/>
  <c r="AP299" i="18"/>
  <c r="T39" i="8"/>
  <c r="E28" i="16"/>
  <c r="F28" i="16" s="1"/>
  <c r="H302" i="8"/>
  <c r="S299" i="8"/>
  <c r="J296" i="18"/>
  <c r="AL299" i="18"/>
  <c r="AO299" i="18" s="1"/>
  <c r="AN296" i="18"/>
  <c r="AO296" i="18"/>
  <c r="Y299" i="18"/>
  <c r="H299" i="18"/>
  <c r="AC299" i="18"/>
  <c r="I36" i="18"/>
  <c r="BB36" i="18"/>
  <c r="BE34" i="18"/>
  <c r="T34" i="8"/>
  <c r="T37" i="8"/>
  <c r="H352" i="6"/>
  <c r="H353" i="6"/>
  <c r="G353" i="6" s="1"/>
  <c r="Q35" i="18"/>
  <c r="BD28" i="18"/>
  <c r="AV36" i="18"/>
  <c r="AB36" i="18"/>
  <c r="L31" i="18"/>
  <c r="M17" i="18"/>
  <c r="L17" i="18"/>
  <c r="BA37" i="18"/>
  <c r="AZ17" i="18"/>
  <c r="BA17" i="18"/>
  <c r="J25" i="18"/>
  <c r="R24" i="16"/>
  <c r="Q11" i="16"/>
  <c r="Q29" i="16"/>
  <c r="R6" i="16"/>
  <c r="Q19" i="16"/>
  <c r="N40" i="8"/>
  <c r="N308" i="8" s="1"/>
  <c r="H338" i="6"/>
  <c r="G338" i="6" s="1"/>
  <c r="S20" i="8"/>
  <c r="AT25" i="18"/>
  <c r="AW17" i="18"/>
  <c r="BD12" i="18"/>
  <c r="AH37" i="18"/>
  <c r="AK25" i="18"/>
  <c r="AV17" i="18"/>
  <c r="E19" i="16"/>
  <c r="E26" i="16"/>
  <c r="E29" i="16"/>
  <c r="F17" i="16"/>
  <c r="H40" i="8"/>
  <c r="H308" i="8" s="1"/>
  <c r="F15" i="16"/>
  <c r="Q40" i="8"/>
  <c r="Q308" i="8" s="1"/>
  <c r="W29" i="16"/>
  <c r="W8" i="16"/>
  <c r="X17" i="16"/>
  <c r="H22" i="16"/>
  <c r="I40" i="8"/>
  <c r="I308" i="8" s="1"/>
  <c r="H6" i="16"/>
  <c r="J10" i="16"/>
  <c r="H17" i="16"/>
  <c r="G29" i="16"/>
  <c r="H10" i="16"/>
  <c r="J6" i="16"/>
  <c r="G19" i="16"/>
  <c r="G11" i="16"/>
  <c r="J16" i="16"/>
  <c r="N25" i="18"/>
  <c r="P17" i="18"/>
  <c r="BD10" i="18"/>
  <c r="C26" i="16"/>
  <c r="D15" i="16"/>
  <c r="D5" i="16"/>
  <c r="D23" i="16"/>
  <c r="C8" i="16"/>
  <c r="D21" i="16"/>
  <c r="AL25" i="18"/>
  <c r="AN17" i="18"/>
  <c r="J40" i="8"/>
  <c r="I26" i="16"/>
  <c r="I11" i="16"/>
  <c r="V10" i="16"/>
  <c r="U19" i="16"/>
  <c r="U11" i="16"/>
  <c r="V21" i="16"/>
  <c r="U26" i="16"/>
  <c r="T17" i="8"/>
  <c r="AB17" i="18"/>
  <c r="Z25" i="18"/>
  <c r="AK17" i="18"/>
  <c r="AJ17" i="18"/>
  <c r="V17" i="18"/>
  <c r="AD17" i="18"/>
  <c r="R5" i="16"/>
  <c r="V16" i="16"/>
  <c r="AP17" i="18"/>
  <c r="R28" i="8"/>
  <c r="Z16" i="16" s="1"/>
  <c r="AJ9" i="18"/>
  <c r="AW9" i="18"/>
  <c r="X10" i="18"/>
  <c r="AO10" i="18"/>
  <c r="Q12" i="18"/>
  <c r="AB12" i="18"/>
  <c r="AR13" i="18"/>
  <c r="X23" i="16"/>
  <c r="H15" i="16"/>
  <c r="M28" i="8"/>
  <c r="P15" i="16" s="1"/>
  <c r="AK9" i="18"/>
  <c r="L12" i="18"/>
  <c r="T12" i="18"/>
  <c r="AC12" i="18"/>
  <c r="AJ13" i="18"/>
  <c r="AV13" i="18"/>
  <c r="P16" i="18"/>
  <c r="R17" i="18"/>
  <c r="BB9" i="18"/>
  <c r="F17" i="18"/>
  <c r="L40" i="8"/>
  <c r="L308" i="8" s="1"/>
  <c r="P24" i="16"/>
  <c r="J24" i="16"/>
  <c r="F24" i="16"/>
  <c r="J23" i="16"/>
  <c r="H16" i="16"/>
  <c r="Q184" i="7"/>
  <c r="H122" i="6"/>
  <c r="G122" i="6" s="1"/>
  <c r="Q115" i="7"/>
  <c r="Q57" i="7"/>
  <c r="N95" i="7"/>
  <c r="R88" i="7"/>
  <c r="R93" i="7"/>
  <c r="G96" i="6" s="1"/>
  <c r="R91" i="7"/>
  <c r="G94" i="6" s="1"/>
  <c r="R90" i="7"/>
  <c r="R87" i="7"/>
  <c r="R86" i="7"/>
  <c r="G89" i="6" s="1"/>
  <c r="R85" i="7"/>
  <c r="G88" i="6" s="1"/>
  <c r="H46" i="6"/>
  <c r="G44" i="6"/>
  <c r="G46" i="6" s="1"/>
  <c r="Q43" i="7"/>
  <c r="Q44" i="7" s="1"/>
  <c r="Q45" i="7" s="1"/>
  <c r="R31" i="7"/>
  <c r="R83" i="7" s="1"/>
  <c r="K95" i="7"/>
  <c r="F95" i="7"/>
  <c r="G95" i="7"/>
  <c r="AV47" i="18"/>
  <c r="BE47" i="18"/>
  <c r="M48" i="18"/>
  <c r="H43" i="8"/>
  <c r="H59" i="8" s="1"/>
  <c r="J56" i="18" s="1"/>
  <c r="J49" i="18"/>
  <c r="L49" i="18" s="1"/>
  <c r="H25" i="9"/>
  <c r="I25" i="9"/>
  <c r="I79" i="9" s="1"/>
  <c r="M78" i="9"/>
  <c r="J25" i="9"/>
  <c r="E25" i="9"/>
  <c r="G226" i="6"/>
  <c r="G280" i="6" s="1"/>
  <c r="K64" i="9"/>
  <c r="H64" i="9"/>
  <c r="M20" i="9"/>
  <c r="M25" i="9" s="1"/>
  <c r="J64" i="9"/>
  <c r="P10" i="9"/>
  <c r="P63" i="9"/>
  <c r="N79" i="9"/>
  <c r="G234" i="6"/>
  <c r="G288" i="6" s="1"/>
  <c r="Q49" i="18"/>
  <c r="P49" i="18"/>
  <c r="R51" i="8"/>
  <c r="AX48" i="18" s="1"/>
  <c r="AZ48" i="18" s="1"/>
  <c r="R52" i="8"/>
  <c r="AX49" i="18" s="1"/>
  <c r="AZ49" i="18" s="1"/>
  <c r="AX41" i="18"/>
  <c r="Q52" i="8"/>
  <c r="AT49" i="18" s="1"/>
  <c r="AW49" i="18" s="1"/>
  <c r="P44" i="8"/>
  <c r="K44" i="8"/>
  <c r="O100" i="9"/>
  <c r="P99" i="9"/>
  <c r="O44" i="8"/>
  <c r="M44" i="8"/>
  <c r="I100" i="9"/>
  <c r="G100" i="9"/>
  <c r="J44" i="8"/>
  <c r="N100" i="9"/>
  <c r="L100" i="9"/>
  <c r="N44" i="8"/>
  <c r="J100" i="9"/>
  <c r="L44" i="8"/>
  <c r="H100" i="9"/>
  <c r="M52" i="8"/>
  <c r="AD49" i="18" s="1"/>
  <c r="AF49" i="18" s="1"/>
  <c r="I43" i="8"/>
  <c r="N40" i="18"/>
  <c r="P40" i="18" s="1"/>
  <c r="P48" i="18"/>
  <c r="Q48" i="18"/>
  <c r="M81" i="17"/>
  <c r="M79" i="17"/>
  <c r="R75" i="17"/>
  <c r="T75" i="17" s="1"/>
  <c r="M71" i="17"/>
  <c r="R71" i="17" s="1"/>
  <c r="T71" i="17" s="1"/>
  <c r="R68" i="17"/>
  <c r="T68" i="17" s="1"/>
  <c r="N67" i="17"/>
  <c r="Q67" i="17" s="1"/>
  <c r="M64" i="17"/>
  <c r="R64" i="17" s="1"/>
  <c r="T64" i="17" s="1"/>
  <c r="N59" i="17"/>
  <c r="Q59" i="17" s="1"/>
  <c r="R59" i="17" s="1"/>
  <c r="T59" i="17" s="1"/>
  <c r="N56" i="17"/>
  <c r="Q56" i="17" s="1"/>
  <c r="R53" i="17"/>
  <c r="T53" i="17" s="1"/>
  <c r="N49" i="17"/>
  <c r="M46" i="17"/>
  <c r="R45" i="17"/>
  <c r="T45" i="17" s="1"/>
  <c r="M43" i="17"/>
  <c r="R43" i="17" s="1"/>
  <c r="T43" i="17" s="1"/>
  <c r="M39" i="17"/>
  <c r="M34" i="17"/>
  <c r="N28" i="17"/>
  <c r="Q28" i="17" s="1"/>
  <c r="M26" i="17"/>
  <c r="R26" i="17" s="1"/>
  <c r="T26" i="17" s="1"/>
  <c r="N25" i="17"/>
  <c r="Q25" i="17" s="1"/>
  <c r="M24" i="17"/>
  <c r="R21" i="17"/>
  <c r="T21" i="17" s="1"/>
  <c r="O83" i="17"/>
  <c r="N9" i="17"/>
  <c r="Q9" i="17" s="1"/>
  <c r="N4" i="17"/>
  <c r="Q4" i="17" s="1"/>
  <c r="M78" i="33"/>
  <c r="N74" i="33"/>
  <c r="Q74" i="33" s="1"/>
  <c r="N73" i="33"/>
  <c r="Q73" i="33" s="1"/>
  <c r="N70" i="33"/>
  <c r="Q70" i="33" s="1"/>
  <c r="N62" i="33"/>
  <c r="M59" i="33"/>
  <c r="R59" i="33" s="1"/>
  <c r="T59" i="33" s="1"/>
  <c r="M54" i="33"/>
  <c r="M50" i="33"/>
  <c r="R49" i="33"/>
  <c r="T49" i="33" s="1"/>
  <c r="R47" i="33"/>
  <c r="T47" i="33" s="1"/>
  <c r="N46" i="33"/>
  <c r="Q46" i="33" s="1"/>
  <c r="M46" i="33"/>
  <c r="R46" i="33" s="1"/>
  <c r="T46" i="33" s="1"/>
  <c r="N40" i="33"/>
  <c r="Q40" i="33" s="1"/>
  <c r="R40" i="33" s="1"/>
  <c r="T40" i="33" s="1"/>
  <c r="M34" i="33"/>
  <c r="N30" i="33"/>
  <c r="N26" i="33"/>
  <c r="Q26" i="33" s="1"/>
  <c r="N25" i="33"/>
  <c r="Q25" i="33" s="1"/>
  <c r="R23" i="33"/>
  <c r="T23" i="33" s="1"/>
  <c r="M22" i="33"/>
  <c r="R22" i="33" s="1"/>
  <c r="T22" i="33" s="1"/>
  <c r="M18" i="33"/>
  <c r="N18" i="33"/>
  <c r="Q18" i="33" s="1"/>
  <c r="M15" i="33"/>
  <c r="N15" i="33"/>
  <c r="Q15" i="33" s="1"/>
  <c r="M12" i="33"/>
  <c r="M11" i="33"/>
  <c r="R9" i="33"/>
  <c r="T9" i="33" s="1"/>
  <c r="AN116" i="18"/>
  <c r="AO116" i="18"/>
  <c r="AF116" i="18"/>
  <c r="AG116" i="18"/>
  <c r="L41" i="18"/>
  <c r="M41" i="18"/>
  <c r="J40" i="18"/>
  <c r="R72" i="33"/>
  <c r="T72" i="33" s="1"/>
  <c r="R43" i="33"/>
  <c r="T43" i="33" s="1"/>
  <c r="R32" i="33"/>
  <c r="T32" i="33" s="1"/>
  <c r="AB116" i="18"/>
  <c r="AC116" i="18"/>
  <c r="AO117" i="18"/>
  <c r="AN117" i="18"/>
  <c r="G61" i="8"/>
  <c r="F55" i="18"/>
  <c r="Y116" i="18"/>
  <c r="X116" i="18"/>
  <c r="AZ299" i="18"/>
  <c r="BA299" i="18"/>
  <c r="AV48" i="18"/>
  <c r="AW48" i="18"/>
  <c r="R80" i="33"/>
  <c r="T80" i="33" s="1"/>
  <c r="R20" i="33"/>
  <c r="T20" i="33" s="1"/>
  <c r="AC117" i="18"/>
  <c r="AB117" i="18"/>
  <c r="AK116" i="18"/>
  <c r="AJ116" i="18"/>
  <c r="AV41" i="18"/>
  <c r="Q36" i="17"/>
  <c r="R36" i="17" s="1"/>
  <c r="T36" i="17" s="1"/>
  <c r="T5" i="16"/>
  <c r="AB5" i="16"/>
  <c r="X16" i="16"/>
  <c r="J43" i="9"/>
  <c r="J74" i="9"/>
  <c r="H42" i="6"/>
  <c r="H47" i="6" s="1"/>
  <c r="H48" i="6" s="1"/>
  <c r="G37" i="6"/>
  <c r="G42" i="6" s="1"/>
  <c r="G47" i="6" s="1"/>
  <c r="G48" i="6" s="1"/>
  <c r="H34" i="6"/>
  <c r="G25" i="6"/>
  <c r="G34" i="6" s="1"/>
  <c r="G43" i="9"/>
  <c r="G74" i="9"/>
  <c r="K25" i="9"/>
  <c r="K79" i="9" s="1"/>
  <c r="K74" i="9"/>
  <c r="C3" i="16"/>
  <c r="AN298" i="18"/>
  <c r="AJ37" i="18"/>
  <c r="AK37" i="18"/>
  <c r="Q78" i="17"/>
  <c r="J79" i="9"/>
  <c r="Q81" i="17"/>
  <c r="BC37" i="18"/>
  <c r="G185" i="6"/>
  <c r="G187" i="6" s="1"/>
  <c r="H187" i="6"/>
  <c r="E71" i="7"/>
  <c r="E108" i="7"/>
  <c r="M43" i="9"/>
  <c r="M74" i="9"/>
  <c r="Q299" i="18"/>
  <c r="AB16" i="16"/>
  <c r="T16" i="16"/>
  <c r="G178" i="6"/>
  <c r="G186" i="6" s="1"/>
  <c r="H186" i="6"/>
  <c r="G133" i="6"/>
  <c r="G135" i="6" s="1"/>
  <c r="H135" i="6"/>
  <c r="G120" i="6"/>
  <c r="G124" i="6" s="1"/>
  <c r="H124" i="6"/>
  <c r="M71" i="7"/>
  <c r="M108" i="7"/>
  <c r="H71" i="7"/>
  <c r="H108" i="7"/>
  <c r="G63" i="6"/>
  <c r="G68" i="6" s="1"/>
  <c r="H68" i="6"/>
  <c r="G50" i="6"/>
  <c r="G60" i="6" s="1"/>
  <c r="H60" i="6"/>
  <c r="O43" i="9"/>
  <c r="O79" i="9" s="1"/>
  <c r="O74" i="9"/>
  <c r="E43" i="9"/>
  <c r="E79" i="9" s="1"/>
  <c r="E74" i="9"/>
  <c r="BB298" i="18"/>
  <c r="Q49" i="17"/>
  <c r="R49" i="17" s="1"/>
  <c r="T49" i="17" s="1"/>
  <c r="Q37" i="17"/>
  <c r="R37" i="17" s="1"/>
  <c r="T37" i="17" s="1"/>
  <c r="Q60" i="17"/>
  <c r="R60" i="17" s="1"/>
  <c r="T60" i="17" s="1"/>
  <c r="G79" i="9"/>
  <c r="Q42" i="17"/>
  <c r="R42" i="17" s="1"/>
  <c r="T42" i="17" s="1"/>
  <c r="G113" i="6"/>
  <c r="G118" i="6" s="1"/>
  <c r="H118" i="6"/>
  <c r="H72" i="6"/>
  <c r="G71" i="6"/>
  <c r="G72" i="6" s="1"/>
  <c r="G297" i="6"/>
  <c r="H43" i="9"/>
  <c r="H79" i="9" s="1"/>
  <c r="H74" i="9"/>
  <c r="D43" i="9"/>
  <c r="D79" i="9" s="1"/>
  <c r="D74" i="9"/>
  <c r="F25" i="9"/>
  <c r="F79" i="9" s="1"/>
  <c r="F74" i="9"/>
  <c r="T273" i="8"/>
  <c r="G80" i="6"/>
  <c r="G223" i="6"/>
  <c r="G277" i="6" s="1"/>
  <c r="R23" i="16"/>
  <c r="M4" i="17"/>
  <c r="M25" i="17"/>
  <c r="N46" i="17"/>
  <c r="Q46" i="17" s="1"/>
  <c r="N16" i="17"/>
  <c r="Q16" i="17" s="1"/>
  <c r="N7" i="17"/>
  <c r="Q7" i="17" s="1"/>
  <c r="M51" i="17"/>
  <c r="R51" i="17" s="1"/>
  <c r="T51" i="17" s="1"/>
  <c r="N12" i="17"/>
  <c r="Q12" i="17" s="1"/>
  <c r="M28" i="17"/>
  <c r="R28" i="17" s="1"/>
  <c r="T28" i="17" s="1"/>
  <c r="BE240" i="18"/>
  <c r="Y243" i="18"/>
  <c r="P64" i="9"/>
  <c r="G92" i="6"/>
  <c r="AC292" i="18"/>
  <c r="O108" i="7"/>
  <c r="AJ24" i="18"/>
  <c r="W28" i="16"/>
  <c r="R16" i="16"/>
  <c r="R78" i="7"/>
  <c r="P10" i="16"/>
  <c r="H243" i="18"/>
  <c r="M7" i="17"/>
  <c r="N79" i="17"/>
  <c r="Q79" i="17" s="1"/>
  <c r="R41" i="17"/>
  <c r="T41" i="17" s="1"/>
  <c r="BD265" i="18"/>
  <c r="L25" i="9"/>
  <c r="L79" i="9" s="1"/>
  <c r="G91" i="6"/>
  <c r="P116" i="18"/>
  <c r="BE194" i="18"/>
  <c r="G95" i="6"/>
  <c r="G77" i="6"/>
  <c r="R44" i="7"/>
  <c r="G105" i="6"/>
  <c r="G104" i="6"/>
  <c r="G109" i="6"/>
  <c r="E64" i="9"/>
  <c r="T24" i="16"/>
  <c r="T235" i="8"/>
  <c r="T219" i="8"/>
  <c r="R17" i="16"/>
  <c r="F10" i="16"/>
  <c r="L21" i="16"/>
  <c r="M47" i="18"/>
  <c r="L47" i="18"/>
  <c r="R35" i="17"/>
  <c r="T35" i="17" s="1"/>
  <c r="N6" i="17"/>
  <c r="L195" i="18"/>
  <c r="G76" i="6"/>
  <c r="R95" i="7"/>
  <c r="G90" i="6"/>
  <c r="G93" i="6"/>
  <c r="AK60" i="18"/>
  <c r="J308" i="8"/>
  <c r="K71" i="7"/>
  <c r="N17" i="16"/>
  <c r="N16" i="16"/>
  <c r="T261" i="8"/>
  <c r="T255" i="8"/>
  <c r="N24" i="16"/>
  <c r="N22" i="16"/>
  <c r="X24" i="16"/>
  <c r="X10" i="16"/>
  <c r="G78" i="6"/>
  <c r="N14" i="16"/>
  <c r="F21" i="16"/>
  <c r="Y132" i="18"/>
  <c r="Z243" i="18"/>
  <c r="R69" i="7"/>
  <c r="R82" i="7"/>
  <c r="G15" i="6"/>
  <c r="H69" i="18"/>
  <c r="G12" i="6"/>
  <c r="G22" i="6" s="1"/>
  <c r="G192" i="6"/>
  <c r="R184" i="7"/>
  <c r="M65" i="33"/>
  <c r="N65" i="33"/>
  <c r="Q65" i="33" s="1"/>
  <c r="M10" i="33"/>
  <c r="N10" i="33"/>
  <c r="Q10" i="33" s="1"/>
  <c r="N11" i="33"/>
  <c r="Q11" i="33" s="1"/>
  <c r="R15" i="33"/>
  <c r="T15" i="33" s="1"/>
  <c r="N41" i="33"/>
  <c r="Q41" i="33" s="1"/>
  <c r="N42" i="33"/>
  <c r="Q42" i="33" s="1"/>
  <c r="N50" i="33"/>
  <c r="Q50" i="33" s="1"/>
  <c r="N53" i="33"/>
  <c r="Q53" i="33" s="1"/>
  <c r="N54" i="33"/>
  <c r="Q54" i="33" s="1"/>
  <c r="M77" i="33"/>
  <c r="N77" i="33"/>
  <c r="Q77" i="33" s="1"/>
  <c r="N78" i="33"/>
  <c r="M17" i="33"/>
  <c r="R17" i="33" s="1"/>
  <c r="T17" i="33" s="1"/>
  <c r="N17" i="33"/>
  <c r="Q17" i="33" s="1"/>
  <c r="M45" i="33"/>
  <c r="N45" i="33"/>
  <c r="Q45" i="33" s="1"/>
  <c r="N61" i="33"/>
  <c r="M3" i="33"/>
  <c r="N3" i="33"/>
  <c r="N7" i="33"/>
  <c r="R18" i="33"/>
  <c r="T18" i="33" s="1"/>
  <c r="R25" i="33"/>
  <c r="T25" i="33" s="1"/>
  <c r="M33" i="33"/>
  <c r="N33" i="33"/>
  <c r="Q33" i="33" s="1"/>
  <c r="N34" i="33"/>
  <c r="R57" i="33"/>
  <c r="T57" i="33" s="1"/>
  <c r="N81" i="33"/>
  <c r="Q81" i="33" s="1"/>
  <c r="M26" i="33"/>
  <c r="R26" i="33" s="1"/>
  <c r="T26" i="33" s="1"/>
  <c r="P27" i="33"/>
  <c r="M42" i="33"/>
  <c r="R42" i="33" s="1"/>
  <c r="T42" i="33" s="1"/>
  <c r="M74" i="33"/>
  <c r="R74" i="33" s="1"/>
  <c r="T74" i="33" s="1"/>
  <c r="C10" i="20" l="1"/>
  <c r="AG252" i="18"/>
  <c r="Y252" i="18"/>
  <c r="AZ221" i="18"/>
  <c r="R11" i="17"/>
  <c r="T11" i="17" s="1"/>
  <c r="R32" i="17"/>
  <c r="T32" i="17" s="1"/>
  <c r="R66" i="33"/>
  <c r="T66" i="33" s="1"/>
  <c r="N13" i="33"/>
  <c r="Q13" i="33" s="1"/>
  <c r="R13" i="33" s="1"/>
  <c r="T13" i="33" s="1"/>
  <c r="M13" i="33"/>
  <c r="AF221" i="18"/>
  <c r="AG221" i="18"/>
  <c r="N69" i="33"/>
  <c r="Q69" i="33" s="1"/>
  <c r="R69" i="33" s="1"/>
  <c r="T69" i="33" s="1"/>
  <c r="M69" i="33"/>
  <c r="P71" i="7"/>
  <c r="P108" i="7"/>
  <c r="BE230" i="18"/>
  <c r="AZ116" i="18"/>
  <c r="R29" i="33"/>
  <c r="T29" i="33" s="1"/>
  <c r="BB258" i="18"/>
  <c r="BB264" i="18"/>
  <c r="R38" i="33"/>
  <c r="T38" i="33" s="1"/>
  <c r="N39" i="33"/>
  <c r="Q39" i="33" s="1"/>
  <c r="M39" i="33"/>
  <c r="M8" i="33"/>
  <c r="R8" i="33" s="1"/>
  <c r="T8" i="33" s="1"/>
  <c r="N8" i="33"/>
  <c r="Q8" i="33" s="1"/>
  <c r="N67" i="33"/>
  <c r="Q67" i="33" s="1"/>
  <c r="R67" i="33" s="1"/>
  <c r="T67" i="33" s="1"/>
  <c r="M67" i="33"/>
  <c r="Q41" i="18"/>
  <c r="P41" i="18"/>
  <c r="M14" i="33"/>
  <c r="R14" i="33" s="1"/>
  <c r="T14" i="33" s="1"/>
  <c r="G108" i="7"/>
  <c r="G71" i="7"/>
  <c r="R66" i="17"/>
  <c r="T66" i="17" s="1"/>
  <c r="R78" i="17"/>
  <c r="T78" i="17" s="1"/>
  <c r="R31" i="17"/>
  <c r="T31" i="17" s="1"/>
  <c r="N27" i="17"/>
  <c r="Q27" i="17" s="1"/>
  <c r="M28" i="33"/>
  <c r="N28" i="33"/>
  <c r="Q28" i="33" s="1"/>
  <c r="R28" i="33" s="1"/>
  <c r="T28" i="33" s="1"/>
  <c r="N68" i="33"/>
  <c r="Q68" i="33" s="1"/>
  <c r="M68" i="33"/>
  <c r="N64" i="33"/>
  <c r="Q64" i="33" s="1"/>
  <c r="M64" i="33"/>
  <c r="P58" i="33"/>
  <c r="O58" i="33"/>
  <c r="O83" i="33" s="1"/>
  <c r="L58" i="33"/>
  <c r="U286" i="18"/>
  <c r="T286" i="18"/>
  <c r="AJ60" i="18"/>
  <c r="BB60" i="18"/>
  <c r="BD60" i="18" s="1"/>
  <c r="BB286" i="18"/>
  <c r="R65" i="33"/>
  <c r="T65" i="33" s="1"/>
  <c r="M79" i="9"/>
  <c r="AX40" i="18"/>
  <c r="R12" i="33"/>
  <c r="T12" i="33" s="1"/>
  <c r="R73" i="33"/>
  <c r="T73" i="33" s="1"/>
  <c r="AK252" i="18"/>
  <c r="N19" i="17"/>
  <c r="Q19" i="17" s="1"/>
  <c r="M61" i="17"/>
  <c r="R29" i="17"/>
  <c r="T29" i="17" s="1"/>
  <c r="N4" i="33"/>
  <c r="Q4" i="33" s="1"/>
  <c r="T4" i="33"/>
  <c r="M4" i="33"/>
  <c r="Q37" i="33"/>
  <c r="R37" i="33" s="1"/>
  <c r="T37" i="33" s="1"/>
  <c r="G256" i="6"/>
  <c r="P56" i="9"/>
  <c r="BD64" i="18"/>
  <c r="BE64" i="18"/>
  <c r="AJ299" i="18"/>
  <c r="AK299" i="18"/>
  <c r="T299" i="18"/>
  <c r="U299" i="18"/>
  <c r="X232" i="18"/>
  <c r="Y232" i="18"/>
  <c r="AG49" i="18"/>
  <c r="BA48" i="18"/>
  <c r="H58" i="8"/>
  <c r="Q40" i="18"/>
  <c r="AN299" i="18"/>
  <c r="R82" i="17"/>
  <c r="T82" i="17" s="1"/>
  <c r="R24" i="17"/>
  <c r="T24" i="17" s="1"/>
  <c r="R34" i="17"/>
  <c r="T34" i="17" s="1"/>
  <c r="R63" i="17"/>
  <c r="T63" i="17" s="1"/>
  <c r="M18" i="17"/>
  <c r="R18" i="17" s="1"/>
  <c r="T18" i="17" s="1"/>
  <c r="N23" i="17"/>
  <c r="Q23" i="17" s="1"/>
  <c r="R13" i="17"/>
  <c r="T13" i="17" s="1"/>
  <c r="N54" i="17"/>
  <c r="Q54" i="17" s="1"/>
  <c r="R54" i="17" s="1"/>
  <c r="T54" i="17" s="1"/>
  <c r="M55" i="17"/>
  <c r="N33" i="17"/>
  <c r="Q33" i="17" s="1"/>
  <c r="M50" i="17"/>
  <c r="R81" i="17"/>
  <c r="T81" i="17" s="1"/>
  <c r="R9" i="17"/>
  <c r="T9" i="17" s="1"/>
  <c r="R19" i="17"/>
  <c r="T19" i="17" s="1"/>
  <c r="R39" i="17"/>
  <c r="T39" i="17" s="1"/>
  <c r="M58" i="17"/>
  <c r="R20" i="17"/>
  <c r="T20" i="17" s="1"/>
  <c r="R77" i="17"/>
  <c r="T77" i="17" s="1"/>
  <c r="N69" i="17"/>
  <c r="Q69" i="17" s="1"/>
  <c r="R69" i="17" s="1"/>
  <c r="T69" i="17" s="1"/>
  <c r="M44" i="17"/>
  <c r="R44" i="17" s="1"/>
  <c r="T44" i="17" s="1"/>
  <c r="M65" i="17"/>
  <c r="N65" i="17"/>
  <c r="Q65" i="17" s="1"/>
  <c r="N61" i="17"/>
  <c r="Q61" i="17" s="1"/>
  <c r="M15" i="17"/>
  <c r="R15" i="17" s="1"/>
  <c r="T15" i="17" s="1"/>
  <c r="Q58" i="17"/>
  <c r="R56" i="17"/>
  <c r="T56" i="17" s="1"/>
  <c r="N62" i="17"/>
  <c r="Q62" i="17" s="1"/>
  <c r="N73" i="17"/>
  <c r="Q73" i="17" s="1"/>
  <c r="N76" i="17"/>
  <c r="Q76" i="17" s="1"/>
  <c r="M76" i="17"/>
  <c r="M30" i="17"/>
  <c r="N30" i="17"/>
  <c r="Q30" i="17" s="1"/>
  <c r="N48" i="17"/>
  <c r="Q48" i="17" s="1"/>
  <c r="R48" i="17" s="1"/>
  <c r="T48" i="17" s="1"/>
  <c r="M3" i="17"/>
  <c r="R3" i="17" s="1"/>
  <c r="P83" i="17"/>
  <c r="R25" i="17"/>
  <c r="T25" i="17" s="1"/>
  <c r="M22" i="17"/>
  <c r="N22" i="17"/>
  <c r="Q22" i="17" s="1"/>
  <c r="N70" i="17"/>
  <c r="Q70" i="17" s="1"/>
  <c r="M40" i="17"/>
  <c r="M33" i="17"/>
  <c r="R33" i="17" s="1"/>
  <c r="T33" i="17" s="1"/>
  <c r="N55" i="17"/>
  <c r="Q55" i="17" s="1"/>
  <c r="R67" i="17"/>
  <c r="T67" i="17" s="1"/>
  <c r="L83" i="17"/>
  <c r="M70" i="17"/>
  <c r="N8" i="17"/>
  <c r="Q8" i="17" s="1"/>
  <c r="M52" i="17"/>
  <c r="N52" i="17"/>
  <c r="Q52" i="17" s="1"/>
  <c r="M14" i="17"/>
  <c r="AB232" i="18"/>
  <c r="AC232" i="18"/>
  <c r="AJ221" i="18"/>
  <c r="AK221" i="18"/>
  <c r="X221" i="18"/>
  <c r="BD232" i="18"/>
  <c r="BE232" i="18"/>
  <c r="BE270" i="18"/>
  <c r="BD86" i="18"/>
  <c r="BE86" i="18"/>
  <c r="BD68" i="18"/>
  <c r="BE68" i="18"/>
  <c r="BD107" i="18"/>
  <c r="BE107" i="18"/>
  <c r="BE105" i="18"/>
  <c r="BD105" i="18"/>
  <c r="BD81" i="18"/>
  <c r="BE81" i="18"/>
  <c r="BE67" i="18"/>
  <c r="BD67" i="18"/>
  <c r="BE90" i="18"/>
  <c r="BD90" i="18"/>
  <c r="BD80" i="18"/>
  <c r="BE80" i="18"/>
  <c r="BE110" i="18"/>
  <c r="BD110" i="18"/>
  <c r="BD78" i="18"/>
  <c r="BE78" i="18"/>
  <c r="BE94" i="18"/>
  <c r="BD94" i="18"/>
  <c r="BD115" i="18"/>
  <c r="BE115" i="18"/>
  <c r="BD95" i="18"/>
  <c r="BE95" i="18"/>
  <c r="BD79" i="18"/>
  <c r="BD113" i="18"/>
  <c r="BE113" i="18"/>
  <c r="BE91" i="18"/>
  <c r="BD91" i="18"/>
  <c r="BE77" i="18"/>
  <c r="BD77" i="18"/>
  <c r="BE102" i="18"/>
  <c r="BD102" i="18"/>
  <c r="BD264" i="18"/>
  <c r="BE264" i="18"/>
  <c r="BE267" i="18"/>
  <c r="BD267" i="18"/>
  <c r="L264" i="18"/>
  <c r="M264" i="18"/>
  <c r="AN264" i="18"/>
  <c r="AO264" i="18"/>
  <c r="BD266" i="18"/>
  <c r="BE266" i="18"/>
  <c r="Q264" i="18"/>
  <c r="P264" i="18"/>
  <c r="AF264" i="18"/>
  <c r="AG264" i="18"/>
  <c r="AR264" i="18"/>
  <c r="AS264" i="18"/>
  <c r="AV264" i="18"/>
  <c r="AW264" i="18"/>
  <c r="X264" i="18"/>
  <c r="Y264" i="18"/>
  <c r="T264" i="18"/>
  <c r="U264" i="18"/>
  <c r="BE258" i="18"/>
  <c r="BD258" i="18"/>
  <c r="AZ258" i="18"/>
  <c r="BA258" i="18"/>
  <c r="AF258" i="18"/>
  <c r="AG258" i="18"/>
  <c r="BE260" i="18"/>
  <c r="BD260" i="18"/>
  <c r="BD263" i="18"/>
  <c r="BE263" i="18"/>
  <c r="AN258" i="18"/>
  <c r="AO258" i="18"/>
  <c r="U258" i="18"/>
  <c r="T258" i="18"/>
  <c r="AV258" i="18"/>
  <c r="AW258" i="18"/>
  <c r="BD259" i="18"/>
  <c r="BE259" i="18"/>
  <c r="BD261" i="18"/>
  <c r="BE261" i="18"/>
  <c r="BD262" i="18"/>
  <c r="BE262" i="18"/>
  <c r="AR258" i="18"/>
  <c r="AS258" i="18"/>
  <c r="BE257" i="18"/>
  <c r="BD257" i="18"/>
  <c r="BE249" i="18"/>
  <c r="BD249" i="18"/>
  <c r="BD251" i="18"/>
  <c r="BE251" i="18"/>
  <c r="BE250" i="18"/>
  <c r="BD250" i="18"/>
  <c r="BA252" i="18"/>
  <c r="L252" i="18"/>
  <c r="M252" i="18"/>
  <c r="AB252" i="18"/>
  <c r="AC252" i="18"/>
  <c r="BE255" i="18"/>
  <c r="BD255" i="18"/>
  <c r="AV252" i="18"/>
  <c r="AW252" i="18"/>
  <c r="BD253" i="18"/>
  <c r="BE253" i="18"/>
  <c r="AS252" i="18"/>
  <c r="AR252" i="18"/>
  <c r="I252" i="18"/>
  <c r="H252" i="18"/>
  <c r="BB252" i="18"/>
  <c r="U252" i="18"/>
  <c r="T252" i="18"/>
  <c r="Q243" i="18"/>
  <c r="P243" i="18"/>
  <c r="T243" i="18"/>
  <c r="U243" i="18"/>
  <c r="BE245" i="18"/>
  <c r="BD245" i="18"/>
  <c r="BD244" i="18"/>
  <c r="BE244" i="18"/>
  <c r="AW232" i="18"/>
  <c r="AV232" i="18"/>
  <c r="BE224" i="18"/>
  <c r="BD224" i="18"/>
  <c r="T224" i="8"/>
  <c r="M221" i="18"/>
  <c r="L221" i="18"/>
  <c r="Q221" i="18"/>
  <c r="P221" i="18"/>
  <c r="BB221" i="18"/>
  <c r="F25" i="16"/>
  <c r="AB25" i="16"/>
  <c r="BE226" i="18"/>
  <c r="BD226" i="18"/>
  <c r="T221" i="18"/>
  <c r="U221" i="18"/>
  <c r="BD229" i="18"/>
  <c r="BE229" i="18"/>
  <c r="BE228" i="18"/>
  <c r="BD228" i="18"/>
  <c r="AO221" i="18"/>
  <c r="AN221" i="18"/>
  <c r="U195" i="18"/>
  <c r="T195" i="18"/>
  <c r="BD199" i="18"/>
  <c r="BE199" i="18"/>
  <c r="BE196" i="18"/>
  <c r="BD196" i="18"/>
  <c r="AR195" i="18"/>
  <c r="AS195" i="18"/>
  <c r="AV195" i="18"/>
  <c r="AW195" i="18"/>
  <c r="AG195" i="18"/>
  <c r="AF195" i="18"/>
  <c r="BE202" i="18"/>
  <c r="BD202" i="18"/>
  <c r="BE206" i="18"/>
  <c r="BD206" i="18"/>
  <c r="P195" i="18"/>
  <c r="Q195" i="18"/>
  <c r="AC195" i="18"/>
  <c r="AB195" i="18"/>
  <c r="BE203" i="18"/>
  <c r="BD203" i="18"/>
  <c r="AK195" i="18"/>
  <c r="AJ195" i="18"/>
  <c r="BE205" i="18"/>
  <c r="BD205" i="18"/>
  <c r="Y195" i="18"/>
  <c r="X195" i="18"/>
  <c r="I195" i="18"/>
  <c r="H195" i="18"/>
  <c r="BB195" i="18"/>
  <c r="U116" i="18"/>
  <c r="T116" i="18"/>
  <c r="BE158" i="18"/>
  <c r="BD158" i="18"/>
  <c r="L157" i="18"/>
  <c r="M157" i="18"/>
  <c r="BB157" i="18"/>
  <c r="AK157" i="18"/>
  <c r="AJ157" i="18"/>
  <c r="AZ157" i="18"/>
  <c r="BA157" i="18"/>
  <c r="Q157" i="18"/>
  <c r="P157" i="18"/>
  <c r="AO157" i="18"/>
  <c r="AN157" i="18"/>
  <c r="BD160" i="18"/>
  <c r="BE160" i="18"/>
  <c r="BE161" i="18"/>
  <c r="BD161" i="18"/>
  <c r="BB116" i="18"/>
  <c r="T157" i="18"/>
  <c r="U157" i="18"/>
  <c r="AW157" i="18"/>
  <c r="AV157" i="18"/>
  <c r="AZ117" i="18"/>
  <c r="BA117" i="18"/>
  <c r="BB117" i="18"/>
  <c r="Q117" i="18"/>
  <c r="P117" i="18"/>
  <c r="H368" i="6"/>
  <c r="G368" i="6" s="1"/>
  <c r="S119" i="8"/>
  <c r="AB10" i="16"/>
  <c r="BD50" i="18"/>
  <c r="BE50" i="18"/>
  <c r="BA49" i="18"/>
  <c r="G57" i="8"/>
  <c r="C4" i="16" s="1"/>
  <c r="C7" i="16" s="1"/>
  <c r="BD44" i="18"/>
  <c r="BE44" i="18"/>
  <c r="AV49" i="18"/>
  <c r="M49" i="18"/>
  <c r="I40" i="18"/>
  <c r="H40" i="18"/>
  <c r="AT40" i="18"/>
  <c r="Q43" i="8"/>
  <c r="Q58" i="8" s="1"/>
  <c r="BD43" i="18"/>
  <c r="BE43" i="18"/>
  <c r="AV51" i="18"/>
  <c r="AW51" i="18"/>
  <c r="U51" i="18"/>
  <c r="T51" i="18"/>
  <c r="I56" i="18"/>
  <c r="H56" i="18"/>
  <c r="BD45" i="18"/>
  <c r="BE45" i="18"/>
  <c r="BD46" i="18"/>
  <c r="BE46" i="18"/>
  <c r="BB51" i="18"/>
  <c r="S302" i="8"/>
  <c r="T299" i="8"/>
  <c r="T302" i="8" s="1"/>
  <c r="H394" i="6"/>
  <c r="AS299" i="18"/>
  <c r="AR299" i="18"/>
  <c r="BE36" i="18"/>
  <c r="BD36" i="18"/>
  <c r="J299" i="18"/>
  <c r="L296" i="18"/>
  <c r="M296" i="18"/>
  <c r="BB296" i="18"/>
  <c r="G352" i="6"/>
  <c r="G360" i="6" s="1"/>
  <c r="H360" i="6"/>
  <c r="AS17" i="18"/>
  <c r="AR17" i="18"/>
  <c r="AP25" i="18"/>
  <c r="AB25" i="18"/>
  <c r="Z37" i="18"/>
  <c r="AC25" i="18"/>
  <c r="AT37" i="18"/>
  <c r="AV25" i="18"/>
  <c r="AW25" i="18"/>
  <c r="H17" i="18"/>
  <c r="I17" i="18"/>
  <c r="BB17" i="18"/>
  <c r="F25" i="18"/>
  <c r="P17" i="16"/>
  <c r="AO25" i="18"/>
  <c r="AL37" i="18"/>
  <c r="AN25" i="18"/>
  <c r="T20" i="8"/>
  <c r="H341" i="6"/>
  <c r="G341" i="6" s="1"/>
  <c r="S28" i="8"/>
  <c r="V25" i="18"/>
  <c r="X17" i="18"/>
  <c r="Y17" i="18"/>
  <c r="BD9" i="18"/>
  <c r="BE9" i="18"/>
  <c r="P23" i="16"/>
  <c r="M25" i="18"/>
  <c r="L25" i="18"/>
  <c r="J37" i="18"/>
  <c r="P25" i="18"/>
  <c r="N37" i="18"/>
  <c r="Q25" i="18"/>
  <c r="U17" i="18"/>
  <c r="T17" i="18"/>
  <c r="R25" i="18"/>
  <c r="P16" i="16"/>
  <c r="O8" i="16"/>
  <c r="M40" i="8"/>
  <c r="M308" i="8" s="1"/>
  <c r="P6" i="16"/>
  <c r="O26" i="16"/>
  <c r="AB26" i="16" s="1"/>
  <c r="O19" i="16"/>
  <c r="P5" i="16"/>
  <c r="P25" i="16"/>
  <c r="P22" i="16"/>
  <c r="P21" i="16"/>
  <c r="P28" i="16"/>
  <c r="O29" i="16"/>
  <c r="AB29" i="16" s="1"/>
  <c r="P14" i="16"/>
  <c r="O11" i="16"/>
  <c r="Y8" i="16"/>
  <c r="Z6" i="16"/>
  <c r="Z24" i="16"/>
  <c r="Y29" i="16"/>
  <c r="Z21" i="16"/>
  <c r="Y26" i="16"/>
  <c r="Y19" i="16"/>
  <c r="Z25" i="16"/>
  <c r="Z10" i="16"/>
  <c r="R40" i="8"/>
  <c r="R308" i="8" s="1"/>
  <c r="Z14" i="16"/>
  <c r="Z22" i="16"/>
  <c r="Z23" i="16"/>
  <c r="Z15" i="16"/>
  <c r="Z17" i="16"/>
  <c r="Y11" i="16"/>
  <c r="Z28" i="16"/>
  <c r="Z5" i="16"/>
  <c r="AD25" i="18"/>
  <c r="AF17" i="18"/>
  <c r="AG17" i="18"/>
  <c r="E3" i="16"/>
  <c r="F3" i="16" s="1"/>
  <c r="G220" i="6"/>
  <c r="G274" i="6" s="1"/>
  <c r="P20" i="9"/>
  <c r="R43" i="8"/>
  <c r="R59" i="8" s="1"/>
  <c r="AX56" i="18" s="1"/>
  <c r="O51" i="8"/>
  <c r="O52" i="8"/>
  <c r="AL49" i="18" s="1"/>
  <c r="AL41" i="18"/>
  <c r="K51" i="8"/>
  <c r="K52" i="8"/>
  <c r="V49" i="18" s="1"/>
  <c r="V41" i="18"/>
  <c r="AP41" i="18"/>
  <c r="P52" i="8"/>
  <c r="AP49" i="18" s="1"/>
  <c r="P51" i="8"/>
  <c r="AH41" i="18"/>
  <c r="N51" i="8"/>
  <c r="N52" i="8"/>
  <c r="AH49" i="18" s="1"/>
  <c r="H311" i="6"/>
  <c r="P100" i="9"/>
  <c r="J52" i="8"/>
  <c r="S44" i="8"/>
  <c r="T44" i="8" s="1"/>
  <c r="J51" i="8"/>
  <c r="R41" i="18"/>
  <c r="M51" i="8"/>
  <c r="AD41" i="18"/>
  <c r="L51" i="8"/>
  <c r="Z48" i="18" s="1"/>
  <c r="Z41" i="18"/>
  <c r="L52" i="8"/>
  <c r="Z49" i="18" s="1"/>
  <c r="BA41" i="18"/>
  <c r="AZ41" i="18"/>
  <c r="I58" i="8"/>
  <c r="I59" i="8"/>
  <c r="N56" i="18" s="1"/>
  <c r="G3" i="16"/>
  <c r="H61" i="8"/>
  <c r="J55" i="18"/>
  <c r="W3" i="16"/>
  <c r="L56" i="18"/>
  <c r="M56" i="18"/>
  <c r="R62" i="17"/>
  <c r="T62" i="17" s="1"/>
  <c r="R77" i="33"/>
  <c r="T77" i="33" s="1"/>
  <c r="R70" i="33"/>
  <c r="T70" i="33" s="1"/>
  <c r="Q62" i="33"/>
  <c r="R62" i="33" s="1"/>
  <c r="T62" i="33" s="1"/>
  <c r="Q30" i="33"/>
  <c r="R30" i="33" s="1"/>
  <c r="T30" i="33" s="1"/>
  <c r="Q61" i="33"/>
  <c r="R61" i="33" s="1"/>
  <c r="T61" i="33" s="1"/>
  <c r="R33" i="33"/>
  <c r="T33" i="33" s="1"/>
  <c r="Q3" i="33"/>
  <c r="R10" i="33"/>
  <c r="T10" i="33" s="1"/>
  <c r="R50" i="33"/>
  <c r="T50" i="33" s="1"/>
  <c r="T3" i="17"/>
  <c r="R50" i="17"/>
  <c r="T50" i="17" s="1"/>
  <c r="BD298" i="18"/>
  <c r="BE298" i="18"/>
  <c r="R46" i="17"/>
  <c r="T46" i="17" s="1"/>
  <c r="AV40" i="18"/>
  <c r="AW40" i="18"/>
  <c r="G86" i="6"/>
  <c r="BA40" i="18"/>
  <c r="AZ40" i="18"/>
  <c r="I55" i="18"/>
  <c r="H55" i="18"/>
  <c r="M27" i="33"/>
  <c r="N27" i="33"/>
  <c r="Q27" i="33" s="1"/>
  <c r="P83" i="33"/>
  <c r="R3" i="33"/>
  <c r="R45" i="33"/>
  <c r="T45" i="33" s="1"/>
  <c r="Q78" i="33"/>
  <c r="R78" i="33" s="1"/>
  <c r="T78" i="33" s="1"/>
  <c r="R41" i="33"/>
  <c r="T41" i="33" s="1"/>
  <c r="R81" i="33"/>
  <c r="T81" i="33" s="1"/>
  <c r="R54" i="33"/>
  <c r="T54" i="33" s="1"/>
  <c r="AC243" i="18"/>
  <c r="AB243" i="18"/>
  <c r="R7" i="17"/>
  <c r="T7" i="17" s="1"/>
  <c r="R79" i="17"/>
  <c r="T79" i="17" s="1"/>
  <c r="D3" i="16"/>
  <c r="Q34" i="33"/>
  <c r="R34" i="33" s="1"/>
  <c r="T34" i="33" s="1"/>
  <c r="R11" i="33"/>
  <c r="T11" i="33" s="1"/>
  <c r="X28" i="16"/>
  <c r="AB28" i="16"/>
  <c r="H73" i="6"/>
  <c r="H74" i="6" s="1"/>
  <c r="R16" i="17"/>
  <c r="T16" i="17" s="1"/>
  <c r="R12" i="17"/>
  <c r="T12" i="17" s="1"/>
  <c r="R14" i="17"/>
  <c r="T14" i="17" s="1"/>
  <c r="Q7" i="33"/>
  <c r="R7" i="33" s="1"/>
  <c r="T7" i="33" s="1"/>
  <c r="G85" i="6"/>
  <c r="R107" i="7"/>
  <c r="R70" i="7"/>
  <c r="G98" i="6"/>
  <c r="G111" i="6" s="1"/>
  <c r="Q6" i="17"/>
  <c r="N83" i="17"/>
  <c r="BB243" i="18"/>
  <c r="R45" i="7"/>
  <c r="G81" i="6"/>
  <c r="R4" i="17"/>
  <c r="T4" i="17" s="1"/>
  <c r="R40" i="17"/>
  <c r="T40" i="17" s="1"/>
  <c r="G73" i="6"/>
  <c r="G74" i="6" s="1"/>
  <c r="F58" i="18"/>
  <c r="M40" i="18"/>
  <c r="L40" i="18"/>
  <c r="R53" i="33"/>
  <c r="T53" i="33" s="1"/>
  <c r="AB19" i="16" l="1"/>
  <c r="AB8" i="16"/>
  <c r="R58" i="17"/>
  <c r="T58" i="17" s="1"/>
  <c r="R27" i="17"/>
  <c r="T27" i="17" s="1"/>
  <c r="BE60" i="18"/>
  <c r="S308" i="8"/>
  <c r="R22" i="17"/>
  <c r="T22" i="17" s="1"/>
  <c r="P61" i="9"/>
  <c r="G271" i="6" s="1"/>
  <c r="G266" i="6"/>
  <c r="BE286" i="18"/>
  <c r="BD286" i="18"/>
  <c r="R64" i="33"/>
  <c r="T64" i="33" s="1"/>
  <c r="R68" i="33"/>
  <c r="T68" i="33" s="1"/>
  <c r="R39" i="33"/>
  <c r="T39" i="33" s="1"/>
  <c r="R55" i="17"/>
  <c r="T55" i="17" s="1"/>
  <c r="M58" i="33"/>
  <c r="R58" i="33" s="1"/>
  <c r="T58" i="33" s="1"/>
  <c r="L83" i="33"/>
  <c r="N58" i="33"/>
  <c r="Q58" i="33" s="1"/>
  <c r="M83" i="17"/>
  <c r="R61" i="17"/>
  <c r="T61" i="17" s="1"/>
  <c r="R65" i="17"/>
  <c r="T65" i="17" s="1"/>
  <c r="R23" i="17"/>
  <c r="T23" i="17" s="1"/>
  <c r="Q83" i="17"/>
  <c r="R70" i="17"/>
  <c r="T70" i="17" s="1"/>
  <c r="R73" i="17"/>
  <c r="T73" i="17" s="1"/>
  <c r="R30" i="17"/>
  <c r="T30" i="17" s="1"/>
  <c r="R6" i="17"/>
  <c r="T6" i="17" s="1"/>
  <c r="R52" i="17"/>
  <c r="T52" i="17" s="1"/>
  <c r="R8" i="17"/>
  <c r="T8" i="17" s="1"/>
  <c r="R76" i="17"/>
  <c r="T76" i="17" s="1"/>
  <c r="BD252" i="18"/>
  <c r="BE252" i="18"/>
  <c r="BD221" i="18"/>
  <c r="BE221" i="18"/>
  <c r="BD195" i="18"/>
  <c r="BE195" i="18"/>
  <c r="BE157" i="18"/>
  <c r="BD157" i="18"/>
  <c r="Q59" i="8"/>
  <c r="AT56" i="18" s="1"/>
  <c r="BD51" i="18"/>
  <c r="BE51" i="18"/>
  <c r="T308" i="8"/>
  <c r="BD296" i="18"/>
  <c r="BE296" i="18"/>
  <c r="G394" i="6"/>
  <c r="G397" i="6" s="1"/>
  <c r="H397" i="6"/>
  <c r="L299" i="18"/>
  <c r="M299" i="18"/>
  <c r="BB299" i="18"/>
  <c r="AD37" i="18"/>
  <c r="AF25" i="18"/>
  <c r="AG25" i="18"/>
  <c r="U25" i="18"/>
  <c r="T25" i="18"/>
  <c r="R37" i="18"/>
  <c r="X25" i="18"/>
  <c r="Y25" i="18"/>
  <c r="V37" i="18"/>
  <c r="BB25" i="18"/>
  <c r="F37" i="18"/>
  <c r="H25" i="18"/>
  <c r="I25" i="18"/>
  <c r="L37" i="18"/>
  <c r="M37" i="18"/>
  <c r="AR25" i="18"/>
  <c r="AP37" i="18"/>
  <c r="AS25" i="18"/>
  <c r="AB11" i="16"/>
  <c r="AB31" i="16" s="1"/>
  <c r="Q37" i="18"/>
  <c r="P37" i="18"/>
  <c r="S40" i="8"/>
  <c r="T28" i="8"/>
  <c r="T40" i="8" s="1"/>
  <c r="H349" i="6"/>
  <c r="G349" i="6" s="1"/>
  <c r="G361" i="6" s="1"/>
  <c r="H361" i="6" s="1"/>
  <c r="AN37" i="18"/>
  <c r="AO37" i="18"/>
  <c r="BE17" i="18"/>
  <c r="BD17" i="18"/>
  <c r="AB37" i="18"/>
  <c r="AC37" i="18"/>
  <c r="AV37" i="18"/>
  <c r="AW37" i="18"/>
  <c r="Y3" i="16"/>
  <c r="Z3" i="16" s="1"/>
  <c r="L43" i="8"/>
  <c r="L59" i="8" s="1"/>
  <c r="Z56" i="18" s="1"/>
  <c r="G230" i="6"/>
  <c r="G284" i="6" s="1"/>
  <c r="P25" i="9"/>
  <c r="P74" i="9"/>
  <c r="AR49" i="18"/>
  <c r="AS49" i="18"/>
  <c r="R58" i="8"/>
  <c r="AX55" i="18" s="1"/>
  <c r="AB48" i="18"/>
  <c r="AC48" i="18"/>
  <c r="AD48" i="18"/>
  <c r="M43" i="8"/>
  <c r="R49" i="18"/>
  <c r="S52" i="8"/>
  <c r="T52" i="8" s="1"/>
  <c r="AH48" i="18"/>
  <c r="AH40" i="18" s="1"/>
  <c r="N43" i="8"/>
  <c r="AS41" i="18"/>
  <c r="AR41" i="18"/>
  <c r="AN41" i="18"/>
  <c r="AO41" i="18"/>
  <c r="AB49" i="18"/>
  <c r="AC49" i="18"/>
  <c r="U41" i="18"/>
  <c r="T41" i="18"/>
  <c r="BB41" i="18"/>
  <c r="AK41" i="18"/>
  <c r="AJ41" i="18"/>
  <c r="AN49" i="18"/>
  <c r="AO49" i="18"/>
  <c r="Y41" i="18"/>
  <c r="X41" i="18"/>
  <c r="AC41" i="18"/>
  <c r="Z40" i="18"/>
  <c r="AB41" i="18"/>
  <c r="R48" i="18"/>
  <c r="J43" i="8"/>
  <c r="S51" i="8"/>
  <c r="T51" i="8" s="1"/>
  <c r="G311" i="6"/>
  <c r="G312" i="6" s="1"/>
  <c r="H312" i="6"/>
  <c r="AP48" i="18"/>
  <c r="AP40" i="18" s="1"/>
  <c r="P43" i="8"/>
  <c r="Y49" i="18"/>
  <c r="X49" i="18"/>
  <c r="AL48" i="18"/>
  <c r="AL40" i="18" s="1"/>
  <c r="O43" i="8"/>
  <c r="AF41" i="18"/>
  <c r="AG41" i="18"/>
  <c r="AD40" i="18"/>
  <c r="AJ49" i="18"/>
  <c r="AK49" i="18"/>
  <c r="V48" i="18"/>
  <c r="V40" i="18" s="1"/>
  <c r="K43" i="8"/>
  <c r="H3" i="16"/>
  <c r="P56" i="18"/>
  <c r="Q56" i="18"/>
  <c r="I61" i="8"/>
  <c r="N58" i="18" s="1"/>
  <c r="N55" i="18"/>
  <c r="AT55" i="18"/>
  <c r="Q61" i="8"/>
  <c r="AT58" i="18" s="1"/>
  <c r="L55" i="18"/>
  <c r="M55" i="18"/>
  <c r="AZ56" i="18"/>
  <c r="BA56" i="18"/>
  <c r="X3" i="16"/>
  <c r="H57" i="8"/>
  <c r="J58" i="18"/>
  <c r="J54" i="18" s="1"/>
  <c r="AW56" i="18"/>
  <c r="AV56" i="18"/>
  <c r="H58" i="18"/>
  <c r="I58" i="18"/>
  <c r="G110" i="6"/>
  <c r="D7" i="16"/>
  <c r="T3" i="33"/>
  <c r="T83" i="33" s="1"/>
  <c r="R27" i="33"/>
  <c r="T27" i="33" s="1"/>
  <c r="T83" i="17"/>
  <c r="N83" i="33"/>
  <c r="BD243" i="18"/>
  <c r="BE243" i="18"/>
  <c r="Q83" i="33"/>
  <c r="D4" i="16"/>
  <c r="R71" i="7"/>
  <c r="R108" i="7"/>
  <c r="F54" i="18"/>
  <c r="R83" i="33" l="1"/>
  <c r="M83" i="33"/>
  <c r="L58" i="8"/>
  <c r="Z55" i="18" s="1"/>
  <c r="M3" i="16"/>
  <c r="N3" i="16" s="1"/>
  <c r="R40" i="18"/>
  <c r="BB40" i="18" s="1"/>
  <c r="R83" i="17"/>
  <c r="BE299" i="18"/>
  <c r="BD299" i="18"/>
  <c r="I37" i="18"/>
  <c r="H37" i="18"/>
  <c r="BD25" i="18"/>
  <c r="BE25" i="18"/>
  <c r="U37" i="18"/>
  <c r="T37" i="18"/>
  <c r="AS37" i="18"/>
  <c r="AR37" i="18"/>
  <c r="X37" i="18"/>
  <c r="Y37" i="18"/>
  <c r="AG37" i="18"/>
  <c r="AF37" i="18"/>
  <c r="BB37" i="18"/>
  <c r="AB56" i="18"/>
  <c r="AC56" i="18"/>
  <c r="T43" i="8"/>
  <c r="S43" i="8"/>
  <c r="H364" i="6" s="1"/>
  <c r="G364" i="6" s="1"/>
  <c r="G235" i="6"/>
  <c r="G289" i="6" s="1"/>
  <c r="P79" i="9"/>
  <c r="X40" i="18"/>
  <c r="Y40" i="18"/>
  <c r="AO40" i="18"/>
  <c r="AN40" i="18"/>
  <c r="AR40" i="18"/>
  <c r="AS40" i="18"/>
  <c r="N59" i="8"/>
  <c r="AH56" i="18" s="1"/>
  <c r="N58" i="8"/>
  <c r="Q3" i="16"/>
  <c r="R3" i="16" s="1"/>
  <c r="R61" i="8"/>
  <c r="AX58" i="18" s="1"/>
  <c r="AX54" i="18" s="1"/>
  <c r="K3" i="16"/>
  <c r="L3" i="16" s="1"/>
  <c r="K58" i="8"/>
  <c r="K59" i="8"/>
  <c r="V56" i="18" s="1"/>
  <c r="AF40" i="18"/>
  <c r="AG40" i="18"/>
  <c r="L61" i="8"/>
  <c r="Z58" i="18" s="1"/>
  <c r="O59" i="8"/>
  <c r="AL56" i="18" s="1"/>
  <c r="O58" i="8"/>
  <c r="S3" i="16"/>
  <c r="T3" i="16" s="1"/>
  <c r="P58" i="8"/>
  <c r="P59" i="8"/>
  <c r="AP56" i="18" s="1"/>
  <c r="U3" i="16"/>
  <c r="V3" i="16" s="1"/>
  <c r="BE41" i="18"/>
  <c r="BD41" i="18"/>
  <c r="AJ48" i="18"/>
  <c r="AK48" i="18"/>
  <c r="AG48" i="18"/>
  <c r="AF48" i="18"/>
  <c r="AR48" i="18"/>
  <c r="AS48" i="18"/>
  <c r="I3" i="16"/>
  <c r="J58" i="8"/>
  <c r="J59" i="8"/>
  <c r="AB40" i="18"/>
  <c r="AC40" i="18"/>
  <c r="Y48" i="18"/>
  <c r="X48" i="18"/>
  <c r="AO48" i="18"/>
  <c r="AN48" i="18"/>
  <c r="BB48" i="18"/>
  <c r="U48" i="18"/>
  <c r="T48" i="18"/>
  <c r="AK40" i="18"/>
  <c r="AJ40" i="18"/>
  <c r="T49" i="18"/>
  <c r="U49" i="18"/>
  <c r="BB49" i="18"/>
  <c r="U40" i="18"/>
  <c r="T40" i="18"/>
  <c r="M58" i="8"/>
  <c r="O3" i="16"/>
  <c r="P3" i="16" s="1"/>
  <c r="M59" i="8"/>
  <c r="AD56" i="18" s="1"/>
  <c r="I57" i="8"/>
  <c r="P55" i="18"/>
  <c r="Q55" i="18"/>
  <c r="N54" i="18"/>
  <c r="Q58" i="18"/>
  <c r="P58" i="18"/>
  <c r="L54" i="18"/>
  <c r="M54" i="18"/>
  <c r="AZ55" i="18"/>
  <c r="BA55" i="18"/>
  <c r="AW58" i="18"/>
  <c r="AV58" i="18"/>
  <c r="AZ58" i="18"/>
  <c r="AV55" i="18"/>
  <c r="AW55" i="18"/>
  <c r="AT54" i="18"/>
  <c r="L58" i="18"/>
  <c r="M58" i="18"/>
  <c r="Q57" i="8"/>
  <c r="E4" i="16"/>
  <c r="H54" i="18"/>
  <c r="I54" i="18"/>
  <c r="BA58" i="18" l="1"/>
  <c r="BE37" i="18"/>
  <c r="BD37" i="18"/>
  <c r="L57" i="8"/>
  <c r="AD55" i="18"/>
  <c r="M61" i="8"/>
  <c r="J61" i="8"/>
  <c r="J57" i="8" s="1"/>
  <c r="S58" i="8"/>
  <c r="T58" i="8" s="1"/>
  <c r="R55" i="18"/>
  <c r="AS56" i="18"/>
  <c r="AR56" i="18"/>
  <c r="AN56" i="18"/>
  <c r="AO56" i="18"/>
  <c r="AK56" i="18"/>
  <c r="AJ56" i="18"/>
  <c r="J3" i="16"/>
  <c r="AB3" i="16"/>
  <c r="AP55" i="18"/>
  <c r="P61" i="8"/>
  <c r="M4" i="16"/>
  <c r="R57" i="8"/>
  <c r="AG56" i="18"/>
  <c r="AF56" i="18"/>
  <c r="BD49" i="18"/>
  <c r="BE49" i="18"/>
  <c r="Z54" i="18"/>
  <c r="AC55" i="18"/>
  <c r="AB55" i="18"/>
  <c r="X56" i="18"/>
  <c r="Y56" i="18"/>
  <c r="BD40" i="18"/>
  <c r="BE40" i="18"/>
  <c r="BD48" i="18"/>
  <c r="BE48" i="18"/>
  <c r="R56" i="18"/>
  <c r="S59" i="8"/>
  <c r="T59" i="8" s="1"/>
  <c r="AL55" i="18"/>
  <c r="O61" i="8"/>
  <c r="AB58" i="18"/>
  <c r="AC58" i="18"/>
  <c r="K61" i="8"/>
  <c r="V55" i="18"/>
  <c r="AH55" i="18"/>
  <c r="N61" i="8"/>
  <c r="G4" i="16"/>
  <c r="P54" i="18"/>
  <c r="Q54" i="18"/>
  <c r="W4" i="16"/>
  <c r="AV54" i="18"/>
  <c r="AW54" i="18"/>
  <c r="AZ54" i="18"/>
  <c r="BA54" i="18"/>
  <c r="F4" i="16"/>
  <c r="E7" i="16"/>
  <c r="F7" i="16" s="1"/>
  <c r="AN55" i="18" l="1"/>
  <c r="AO55" i="18"/>
  <c r="AH58" i="18"/>
  <c r="AH54" i="18" s="1"/>
  <c r="AJ54" i="18" s="1"/>
  <c r="N57" i="8"/>
  <c r="Y4" i="16"/>
  <c r="AR55" i="18"/>
  <c r="AS55" i="18"/>
  <c r="R58" i="18"/>
  <c r="S61" i="8"/>
  <c r="U55" i="18"/>
  <c r="T55" i="18"/>
  <c r="R54" i="18"/>
  <c r="BB55" i="18"/>
  <c r="AJ55" i="18"/>
  <c r="AK55" i="18"/>
  <c r="T56" i="18"/>
  <c r="BB56" i="18"/>
  <c r="U56" i="18"/>
  <c r="X55" i="18"/>
  <c r="Y55" i="18"/>
  <c r="AL58" i="18"/>
  <c r="O57" i="8"/>
  <c r="AC54" i="18"/>
  <c r="AB54" i="18"/>
  <c r="N4" i="16"/>
  <c r="M7" i="16"/>
  <c r="N7" i="16" s="1"/>
  <c r="M57" i="8"/>
  <c r="AD58" i="18"/>
  <c r="V58" i="18"/>
  <c r="V54" i="18" s="1"/>
  <c r="K57" i="8"/>
  <c r="AP58" i="18"/>
  <c r="AP54" i="18" s="1"/>
  <c r="P57" i="8"/>
  <c r="I4" i="16"/>
  <c r="AG55" i="18"/>
  <c r="AF55" i="18"/>
  <c r="H4" i="16"/>
  <c r="G7" i="16"/>
  <c r="H7" i="16" s="1"/>
  <c r="X4" i="16"/>
  <c r="W7" i="16"/>
  <c r="X7" i="16" s="1"/>
  <c r="J4" i="16" l="1"/>
  <c r="I7" i="16"/>
  <c r="O4" i="16"/>
  <c r="BD56" i="18"/>
  <c r="BE56" i="18"/>
  <c r="AK54" i="18"/>
  <c r="X58" i="18"/>
  <c r="Y58" i="18"/>
  <c r="T54" i="18"/>
  <c r="U54" i="18"/>
  <c r="T58" i="18"/>
  <c r="U58" i="18"/>
  <c r="BB58" i="18"/>
  <c r="U4" i="16"/>
  <c r="S4" i="16"/>
  <c r="Z4" i="16"/>
  <c r="Y7" i="16"/>
  <c r="Z7" i="16" s="1"/>
  <c r="AR58" i="18"/>
  <c r="AS58" i="18"/>
  <c r="AD54" i="18"/>
  <c r="AF58" i="18"/>
  <c r="AG58" i="18"/>
  <c r="AN58" i="18"/>
  <c r="AO58" i="18"/>
  <c r="Q4" i="16"/>
  <c r="AL54" i="18"/>
  <c r="K4" i="16"/>
  <c r="AB4" i="16" s="1"/>
  <c r="Y54" i="18"/>
  <c r="X54" i="18"/>
  <c r="BE55" i="18"/>
  <c r="BD55" i="18"/>
  <c r="T61" i="8"/>
  <c r="S57" i="8"/>
  <c r="AS54" i="18"/>
  <c r="AR54" i="18"/>
  <c r="AJ58" i="18"/>
  <c r="AK58" i="18"/>
  <c r="C12" i="20" l="1"/>
  <c r="T57" i="8"/>
  <c r="AN54" i="18"/>
  <c r="AO54" i="18"/>
  <c r="T4" i="16"/>
  <c r="S7" i="16"/>
  <c r="T7" i="16" s="1"/>
  <c r="P4" i="16"/>
  <c r="O7" i="16"/>
  <c r="P7" i="16" s="1"/>
  <c r="Q7" i="16"/>
  <c r="R7" i="16" s="1"/>
  <c r="R4" i="16"/>
  <c r="AF54" i="18"/>
  <c r="AG54" i="18"/>
  <c r="V4" i="16"/>
  <c r="U7" i="16"/>
  <c r="V7" i="16" s="1"/>
  <c r="BB54" i="18"/>
  <c r="J7" i="16"/>
  <c r="H365" i="6"/>
  <c r="L4" i="16"/>
  <c r="K7" i="16"/>
  <c r="L7" i="16" s="1"/>
  <c r="BD58" i="18"/>
  <c r="BE58" i="18"/>
  <c r="C17" i="20" l="1"/>
  <c r="C19" i="20" s="1"/>
  <c r="AB7" i="16"/>
  <c r="G365" i="6"/>
  <c r="BD54" i="18"/>
  <c r="BE54" i="18"/>
  <c r="G172" i="7" l="1"/>
  <c r="J172" i="7"/>
  <c r="F172" i="7"/>
  <c r="G173" i="7"/>
  <c r="O173" i="7"/>
  <c r="R155" i="7"/>
  <c r="R153" i="7"/>
  <c r="N172" i="7"/>
  <c r="E172" i="7"/>
  <c r="M172" i="7"/>
  <c r="L172" i="7"/>
  <c r="K172" i="7"/>
  <c r="E173" i="7"/>
  <c r="R137" i="7"/>
  <c r="P173" i="7"/>
  <c r="O172" i="7"/>
  <c r="I172" i="7"/>
  <c r="H172" i="7"/>
  <c r="K173" i="7"/>
  <c r="R139" i="7"/>
  <c r="Q155" i="7"/>
  <c r="H158" i="6" s="1"/>
  <c r="G158" i="6" s="1"/>
  <c r="L173" i="7"/>
  <c r="R145" i="7"/>
  <c r="Q138" i="7"/>
  <c r="H141" i="6" s="1"/>
  <c r="G141" i="6" s="1"/>
  <c r="Q136" i="7"/>
  <c r="H139" i="6" s="1"/>
  <c r="G139" i="6" s="1"/>
  <c r="Q139" i="7"/>
  <c r="H142" i="6" s="1"/>
  <c r="G142" i="6" s="1"/>
  <c r="Q153" i="7"/>
  <c r="H156" i="6" s="1"/>
  <c r="G156" i="6" s="1"/>
  <c r="P172" i="7"/>
  <c r="R149" i="7"/>
  <c r="R135" i="7"/>
  <c r="Q154" i="7"/>
  <c r="H157" i="6" s="1"/>
  <c r="G157" i="6" s="1"/>
  <c r="Q144" i="7"/>
  <c r="H147" i="6" s="1"/>
  <c r="G147" i="6" s="1"/>
  <c r="R151" i="7"/>
  <c r="Q151" i="7"/>
  <c r="H154" i="6" s="1"/>
  <c r="G154" i="6" s="1"/>
  <c r="H173" i="7"/>
  <c r="Q145" i="7"/>
  <c r="H148" i="6" s="1"/>
  <c r="G148" i="6" s="1"/>
  <c r="J173" i="7"/>
  <c r="Q137" i="7"/>
  <c r="H140" i="6" s="1"/>
  <c r="G140" i="6" s="1"/>
  <c r="M173" i="7"/>
  <c r="Q149" i="7"/>
  <c r="H152" i="6" s="1"/>
  <c r="G152" i="6" s="1"/>
  <c r="Q150" i="7"/>
  <c r="H153" i="6" s="1"/>
  <c r="G153" i="6" s="1"/>
  <c r="Q152" i="7"/>
  <c r="H155" i="6"/>
  <c r="G155" i="6" s="1"/>
  <c r="Q148" i="7"/>
  <c r="H151" i="6"/>
  <c r="G151" i="6" s="1"/>
  <c r="I173" i="7"/>
  <c r="Q140" i="7"/>
  <c r="H143" i="6" s="1"/>
  <c r="G143" i="6" s="1"/>
  <c r="R141" i="7"/>
  <c r="Q141" i="7"/>
  <c r="H144" i="6" s="1"/>
  <c r="G144" i="6" s="1"/>
  <c r="F173" i="7"/>
  <c r="N173" i="7"/>
  <c r="R152" i="7"/>
  <c r="R148" i="7"/>
  <c r="R140" i="7"/>
  <c r="Q134" i="7"/>
  <c r="Q172" i="7" s="1"/>
  <c r="R144" i="7"/>
  <c r="R138" i="7"/>
  <c r="Q135" i="7"/>
  <c r="R136" i="7"/>
  <c r="R150" i="7"/>
  <c r="R154" i="7"/>
  <c r="R134" i="7"/>
  <c r="Q173" i="7" l="1"/>
  <c r="H138" i="6"/>
  <c r="H176" i="6" s="1"/>
  <c r="H137" i="6"/>
  <c r="R172" i="7"/>
  <c r="R173" i="7"/>
  <c r="G138" i="6" l="1"/>
  <c r="G176" i="6" s="1"/>
  <c r="G137" i="6"/>
  <c r="G175" i="6" s="1"/>
  <c r="H175" i="6"/>
  <c r="O69" i="8" l="1"/>
  <c r="S13" i="16" s="1"/>
  <c r="T13" i="16" s="1"/>
  <c r="H69" i="8"/>
  <c r="E13" i="16" s="1"/>
  <c r="F13" i="16" s="1"/>
  <c r="G69" i="8"/>
  <c r="C13" i="16" s="1"/>
  <c r="N83" i="18"/>
  <c r="Q83" i="18" s="1"/>
  <c r="N66" i="18"/>
  <c r="N281" i="18" s="1"/>
  <c r="AT83" i="18"/>
  <c r="AT66" i="18" s="1"/>
  <c r="AD83" i="18"/>
  <c r="AD66" i="18" s="1"/>
  <c r="AG66" i="18" s="1"/>
  <c r="K69" i="8"/>
  <c r="K13" i="16" s="1"/>
  <c r="L13" i="16" s="1"/>
  <c r="P69" i="8"/>
  <c r="U13" i="16" s="1"/>
  <c r="U18" i="16" s="1"/>
  <c r="V18" i="16" s="1"/>
  <c r="P284" i="8"/>
  <c r="P287" i="8" s="1"/>
  <c r="P303" i="8" s="1"/>
  <c r="P306" i="8" s="1"/>
  <c r="M69" i="8"/>
  <c r="Z83" i="18"/>
  <c r="J83" i="18"/>
  <c r="L83" i="18" s="1"/>
  <c r="J66" i="18"/>
  <c r="AH83" i="18"/>
  <c r="AP83" i="18"/>
  <c r="AP66" i="18"/>
  <c r="AP281" i="18" s="1"/>
  <c r="AX83" i="18"/>
  <c r="L69" i="8"/>
  <c r="V83" i="18"/>
  <c r="V66" i="18" s="1"/>
  <c r="R83" i="18"/>
  <c r="T83" i="18" s="1"/>
  <c r="R66" i="18"/>
  <c r="R281" i="18" s="1"/>
  <c r="F83" i="18"/>
  <c r="R69" i="8"/>
  <c r="R284" i="8" s="1"/>
  <c r="R287" i="8" s="1"/>
  <c r="R303" i="8" s="1"/>
  <c r="R306" i="8" s="1"/>
  <c r="Q69" i="8"/>
  <c r="W13" i="16" s="1"/>
  <c r="J69" i="8"/>
  <c r="I13" i="16" s="1"/>
  <c r="AL83" i="18"/>
  <c r="AN83" i="18" s="1"/>
  <c r="N69" i="8"/>
  <c r="N284" i="8" s="1"/>
  <c r="N287" i="8" s="1"/>
  <c r="N303" i="8" s="1"/>
  <c r="N306" i="8" s="1"/>
  <c r="S86" i="8"/>
  <c r="T86" i="8" s="1"/>
  <c r="T69" i="8" s="1"/>
  <c r="S69" i="8"/>
  <c r="S284" i="8" s="1"/>
  <c r="S287" i="8" s="1"/>
  <c r="S303" i="8" s="1"/>
  <c r="I69" i="8"/>
  <c r="G13" i="16" s="1"/>
  <c r="P83" i="18" l="1"/>
  <c r="I284" i="8"/>
  <c r="I287" i="8" s="1"/>
  <c r="I303" i="8" s="1"/>
  <c r="I306" i="8" s="1"/>
  <c r="K284" i="8"/>
  <c r="K287" i="8" s="1"/>
  <c r="K303" i="8" s="1"/>
  <c r="K306" i="8" s="1"/>
  <c r="H284" i="8"/>
  <c r="H287" i="8" s="1"/>
  <c r="H303" i="8" s="1"/>
  <c r="H306" i="8" s="1"/>
  <c r="O284" i="8"/>
  <c r="O287" i="8" s="1"/>
  <c r="O303" i="8" s="1"/>
  <c r="O306" i="8" s="1"/>
  <c r="S306" i="8"/>
  <c r="Y66" i="18"/>
  <c r="X66" i="18"/>
  <c r="V281" i="18"/>
  <c r="AS281" i="18"/>
  <c r="AR281" i="18"/>
  <c r="AP284" i="18"/>
  <c r="T284" i="8"/>
  <c r="T281" i="18"/>
  <c r="U281" i="18"/>
  <c r="R284" i="18"/>
  <c r="G18" i="16"/>
  <c r="H18" i="16" s="1"/>
  <c r="H13" i="16"/>
  <c r="AL66" i="18"/>
  <c r="J284" i="8"/>
  <c r="J287" i="8" s="1"/>
  <c r="J303" i="8" s="1"/>
  <c r="J306" i="8" s="1"/>
  <c r="Q284" i="8"/>
  <c r="Q287" i="8" s="1"/>
  <c r="Q303" i="8" s="1"/>
  <c r="Q306" i="8" s="1"/>
  <c r="Y13" i="16"/>
  <c r="AO83" i="18"/>
  <c r="I83" i="18"/>
  <c r="BB83" i="18"/>
  <c r="H83" i="18"/>
  <c r="F66" i="18"/>
  <c r="L284" i="8"/>
  <c r="L287" i="8" s="1"/>
  <c r="L303" i="8" s="1"/>
  <c r="L306" i="8" s="1"/>
  <c r="M13" i="16"/>
  <c r="AW66" i="18"/>
  <c r="AV66" i="18"/>
  <c r="AT281" i="18"/>
  <c r="X13" i="16"/>
  <c r="W18" i="16"/>
  <c r="X18" i="16" s="1"/>
  <c r="AS66" i="18"/>
  <c r="AR66" i="18"/>
  <c r="L66" i="18"/>
  <c r="M66" i="18"/>
  <c r="J281" i="18"/>
  <c r="Q281" i="18"/>
  <c r="N284" i="18"/>
  <c r="P281" i="18"/>
  <c r="J13" i="16"/>
  <c r="I18" i="16"/>
  <c r="J18" i="16" s="1"/>
  <c r="U66" i="18"/>
  <c r="T66" i="18"/>
  <c r="H367" i="6"/>
  <c r="Q13" i="16"/>
  <c r="AS83" i="18"/>
  <c r="AR83" i="18"/>
  <c r="AK83" i="18"/>
  <c r="AJ83" i="18"/>
  <c r="AH66" i="18"/>
  <c r="Y83" i="18"/>
  <c r="X83" i="18"/>
  <c r="BA83" i="18"/>
  <c r="AZ83" i="18"/>
  <c r="AX66" i="18"/>
  <c r="AC83" i="18"/>
  <c r="AB83" i="18"/>
  <c r="Z66" i="18"/>
  <c r="O13" i="16"/>
  <c r="M284" i="8"/>
  <c r="M287" i="8" s="1"/>
  <c r="M303" i="8" s="1"/>
  <c r="M306" i="8" s="1"/>
  <c r="AD281" i="18"/>
  <c r="AW83" i="18"/>
  <c r="G284" i="8"/>
  <c r="G287" i="8" s="1"/>
  <c r="G303" i="8" s="1"/>
  <c r="G306" i="8" s="1"/>
  <c r="Q66" i="18"/>
  <c r="P66" i="18"/>
  <c r="AV83" i="18"/>
  <c r="D13" i="16"/>
  <c r="C18" i="16"/>
  <c r="AB13" i="16"/>
  <c r="E18" i="16"/>
  <c r="F18" i="16" s="1"/>
  <c r="K18" i="16"/>
  <c r="L18" i="16" s="1"/>
  <c r="V13" i="16"/>
  <c r="M83" i="18"/>
  <c r="AF83" i="18"/>
  <c r="AG83" i="18"/>
  <c r="AF66" i="18"/>
  <c r="U83" i="18"/>
  <c r="S18" i="16"/>
  <c r="T18" i="16" s="1"/>
  <c r="T287" i="8" l="1"/>
  <c r="AF281" i="18"/>
  <c r="AG281" i="18"/>
  <c r="AD284" i="18"/>
  <c r="R13" i="16"/>
  <c r="Q18" i="16"/>
  <c r="R18" i="16" s="1"/>
  <c r="AV281" i="18"/>
  <c r="AW281" i="18"/>
  <c r="AT284" i="18"/>
  <c r="H66" i="18"/>
  <c r="I66" i="18"/>
  <c r="BB66" i="18"/>
  <c r="F281" i="18"/>
  <c r="T284" i="18"/>
  <c r="U284" i="18"/>
  <c r="R300" i="18"/>
  <c r="Y281" i="18"/>
  <c r="V284" i="18"/>
  <c r="X281" i="18"/>
  <c r="D18" i="16"/>
  <c r="M281" i="18"/>
  <c r="L281" i="18"/>
  <c r="J284" i="18"/>
  <c r="O18" i="16"/>
  <c r="P18" i="16" s="1"/>
  <c r="P13" i="16"/>
  <c r="AZ66" i="18"/>
  <c r="BA66" i="18"/>
  <c r="AX281" i="18"/>
  <c r="AO66" i="18"/>
  <c r="AN66" i="18"/>
  <c r="AL281" i="18"/>
  <c r="AS284" i="18"/>
  <c r="AR284" i="18"/>
  <c r="AP300" i="18"/>
  <c r="G367" i="6"/>
  <c r="H385" i="6"/>
  <c r="AB66" i="18"/>
  <c r="AC66" i="18"/>
  <c r="Z281" i="18"/>
  <c r="AJ66" i="18"/>
  <c r="AK66" i="18"/>
  <c r="AH281" i="18"/>
  <c r="P284" i="18"/>
  <c r="N300" i="18"/>
  <c r="Q284" i="18"/>
  <c r="N13" i="16"/>
  <c r="M18" i="16"/>
  <c r="N18" i="16" s="1"/>
  <c r="BD83" i="18"/>
  <c r="BE83" i="18"/>
  <c r="Z13" i="16"/>
  <c r="Y18" i="16"/>
  <c r="Z18" i="16" s="1"/>
  <c r="T303" i="8" l="1"/>
  <c r="AO281" i="18"/>
  <c r="AN281" i="18"/>
  <c r="AL284" i="18"/>
  <c r="L284" i="18"/>
  <c r="M284" i="18"/>
  <c r="J300" i="18"/>
  <c r="AK281" i="18"/>
  <c r="AH284" i="18"/>
  <c r="AJ281" i="18"/>
  <c r="AR300" i="18"/>
  <c r="AS300" i="18"/>
  <c r="AP303" i="18"/>
  <c r="BB281" i="18"/>
  <c r="F284" i="18"/>
  <c r="AW284" i="18"/>
  <c r="AV284" i="18"/>
  <c r="AT300" i="18"/>
  <c r="BE66" i="18"/>
  <c r="BD66" i="18"/>
  <c r="AG284" i="18"/>
  <c r="AF284" i="18"/>
  <c r="AD300" i="18"/>
  <c r="AB281" i="18"/>
  <c r="Z284" i="18"/>
  <c r="AC281" i="18"/>
  <c r="X284" i="18"/>
  <c r="Y284" i="18"/>
  <c r="V300" i="18"/>
  <c r="U300" i="18"/>
  <c r="T300" i="18"/>
  <c r="R303" i="18"/>
  <c r="Q300" i="18"/>
  <c r="N303" i="18"/>
  <c r="P300" i="18"/>
  <c r="G385" i="6"/>
  <c r="H388" i="6"/>
  <c r="AZ281" i="18"/>
  <c r="BA281" i="18"/>
  <c r="AX284" i="18"/>
  <c r="AB18" i="16"/>
  <c r="AB32" i="16" s="1"/>
  <c r="AB33" i="16" s="1"/>
  <c r="T306" i="8" l="1"/>
  <c r="AF300" i="18"/>
  <c r="AG300" i="18"/>
  <c r="AD303" i="18"/>
  <c r="BB284" i="18"/>
  <c r="F300" i="18"/>
  <c r="AR303" i="18"/>
  <c r="AS303" i="18"/>
  <c r="AJ284" i="18"/>
  <c r="AK284" i="18"/>
  <c r="AH300" i="18"/>
  <c r="AT303" i="18"/>
  <c r="AW300" i="18"/>
  <c r="AV300" i="18"/>
  <c r="AO284" i="18"/>
  <c r="AN284" i="18"/>
  <c r="AL300" i="18"/>
  <c r="P303" i="18"/>
  <c r="Q303" i="18"/>
  <c r="G388" i="6"/>
  <c r="G398" i="6" s="1"/>
  <c r="G402" i="6" s="1"/>
  <c r="H398" i="6"/>
  <c r="H402" i="6" s="1"/>
  <c r="X300" i="18"/>
  <c r="V303" i="18"/>
  <c r="Y300" i="18"/>
  <c r="AB284" i="18"/>
  <c r="AC284" i="18"/>
  <c r="Z300" i="18"/>
  <c r="J303" i="18"/>
  <c r="L300" i="18"/>
  <c r="M300" i="18"/>
  <c r="BA284" i="18"/>
  <c r="AZ284" i="18"/>
  <c r="AX300" i="18"/>
  <c r="U303" i="18"/>
  <c r="T303" i="18"/>
  <c r="BB300" i="18" l="1"/>
  <c r="F303" i="18"/>
  <c r="AZ300" i="18"/>
  <c r="BA300" i="18"/>
  <c r="AX303" i="18"/>
  <c r="AO300" i="18"/>
  <c r="AN300" i="18"/>
  <c r="AL303" i="18"/>
  <c r="M303" i="18"/>
  <c r="L303" i="18"/>
  <c r="AW303" i="18"/>
  <c r="AV303" i="18"/>
  <c r="AF303" i="18"/>
  <c r="AG303" i="18"/>
  <c r="AC300" i="18"/>
  <c r="AB300" i="18"/>
  <c r="Z303" i="18"/>
  <c r="Y303" i="18"/>
  <c r="X303" i="18"/>
  <c r="AJ300" i="18"/>
  <c r="AK300" i="18"/>
  <c r="AH303" i="18"/>
  <c r="AB303" i="18" l="1"/>
  <c r="AC303" i="18"/>
  <c r="AZ303" i="18"/>
  <c r="BA303" i="18"/>
  <c r="AN303" i="18"/>
  <c r="AO303" i="18"/>
  <c r="AK303" i="18"/>
  <c r="AJ303" i="18"/>
  <c r="BB303" i="18"/>
  <c r="BE137" i="18"/>
  <c r="BD137" i="18"/>
  <c r="I142" i="18"/>
  <c r="H142" i="18"/>
  <c r="H129" i="18"/>
  <c r="I129" i="18"/>
  <c r="BD130" i="18"/>
  <c r="BE130" i="18"/>
  <c r="I156" i="18"/>
  <c r="H156" i="18"/>
  <c r="BC137" i="18"/>
  <c r="H137" i="18"/>
  <c r="I137" i="18"/>
  <c r="H120" i="18"/>
  <c r="I120" i="18"/>
  <c r="I121" i="18"/>
  <c r="H121" i="18"/>
  <c r="I140" i="18"/>
  <c r="H140" i="18"/>
  <c r="BD122" i="18"/>
  <c r="BE122" i="18"/>
  <c r="BE300" i="18"/>
  <c r="BD300" i="18"/>
  <c r="I124" i="18"/>
  <c r="H124" i="18"/>
  <c r="H155" i="18"/>
  <c r="I155" i="18"/>
  <c r="I303" i="18"/>
  <c r="H303" i="18"/>
  <c r="H126" i="18"/>
  <c r="I126" i="18"/>
  <c r="H138" i="18"/>
  <c r="I138" i="18"/>
  <c r="H152" i="18"/>
  <c r="I152" i="18"/>
  <c r="H147" i="18"/>
  <c r="I147" i="18"/>
  <c r="BD149" i="18"/>
  <c r="BE149" i="18"/>
  <c r="I119" i="18"/>
  <c r="H119" i="18"/>
  <c r="BD129" i="18"/>
  <c r="BC129" i="18"/>
  <c r="BE129" i="18"/>
  <c r="I150" i="18"/>
  <c r="H150" i="18"/>
  <c r="BD124" i="18"/>
  <c r="BC124" i="18"/>
  <c r="BE124" i="18"/>
  <c r="H132" i="18"/>
  <c r="I132" i="18"/>
  <c r="H148" i="18"/>
  <c r="I148" i="18"/>
  <c r="I284" i="18"/>
  <c r="H284" i="18"/>
  <c r="BD116" i="18"/>
  <c r="BE116" i="18"/>
  <c r="H153" i="18"/>
  <c r="I153" i="18"/>
  <c r="I127" i="18"/>
  <c r="H127" i="18"/>
  <c r="I146" i="18"/>
  <c r="H146" i="18"/>
  <c r="H131" i="18"/>
  <c r="I131" i="18"/>
  <c r="BD303" i="18"/>
  <c r="BC303" i="18"/>
  <c r="BE303" i="18"/>
  <c r="I149" i="18"/>
  <c r="BC149" i="18"/>
  <c r="H149" i="18"/>
  <c r="BD147" i="18"/>
  <c r="BC147" i="18"/>
  <c r="BE147" i="18"/>
  <c r="BE281" i="18"/>
  <c r="BD281" i="18"/>
  <c r="BE151" i="18"/>
  <c r="BD151" i="18"/>
  <c r="I118" i="18"/>
  <c r="H118" i="18"/>
  <c r="BD143" i="18"/>
  <c r="BE143" i="18"/>
  <c r="BD139" i="18"/>
  <c r="BE139" i="18"/>
  <c r="BE140" i="18"/>
  <c r="BC140" i="18"/>
  <c r="BD140" i="18"/>
  <c r="H122" i="18"/>
  <c r="I122" i="18"/>
  <c r="BC122" i="18"/>
  <c r="BD131" i="18"/>
  <c r="BC131" i="18"/>
  <c r="BE131" i="18"/>
  <c r="BD127" i="18"/>
  <c r="BC127" i="18"/>
  <c r="BE127" i="18"/>
  <c r="H154" i="18"/>
  <c r="I154" i="18"/>
  <c r="I125" i="18"/>
  <c r="H125" i="18"/>
  <c r="BC130" i="18"/>
  <c r="I130" i="18"/>
  <c r="H130" i="18"/>
  <c r="H145" i="18"/>
  <c r="I145" i="18"/>
  <c r="BD133" i="18"/>
  <c r="BE133" i="18"/>
  <c r="BE150" i="18"/>
  <c r="BC150" i="18"/>
  <c r="BD150" i="18"/>
  <c r="BD132" i="18"/>
  <c r="BC132" i="18"/>
  <c r="BE132" i="18"/>
  <c r="I117" i="18"/>
  <c r="H117" i="18"/>
  <c r="BE142" i="18"/>
  <c r="BC142" i="18"/>
  <c r="BD142" i="18"/>
  <c r="I141" i="18"/>
  <c r="H141" i="18"/>
  <c r="BE117" i="18"/>
  <c r="BC117" i="18"/>
  <c r="BD117" i="18"/>
  <c r="I134" i="18"/>
  <c r="H134" i="18"/>
  <c r="H135" i="18"/>
  <c r="I135" i="18"/>
  <c r="I281" i="18"/>
  <c r="H281" i="18"/>
  <c r="BC281" i="18"/>
  <c r="I123" i="18"/>
  <c r="H123" i="18"/>
  <c r="BD284" i="18"/>
  <c r="BC284" i="18"/>
  <c r="BE284" i="18"/>
  <c r="I151" i="18"/>
  <c r="BC151" i="18"/>
  <c r="H151" i="18"/>
  <c r="I139" i="18"/>
  <c r="H139" i="18"/>
  <c r="BC139" i="18"/>
  <c r="BE145" i="18"/>
  <c r="BC145" i="18"/>
  <c r="BD145" i="18"/>
  <c r="BD152" i="18"/>
  <c r="BC152" i="18"/>
  <c r="BE152" i="18"/>
  <c r="BE156" i="18"/>
  <c r="G156" i="18"/>
  <c r="BC156" i="18"/>
  <c r="BD156" i="18"/>
  <c r="BE155" i="18"/>
  <c r="G155" i="18"/>
  <c r="BC155" i="18"/>
  <c r="BD155" i="18"/>
  <c r="BE119" i="18"/>
  <c r="BC119" i="18"/>
  <c r="BD119" i="18"/>
  <c r="BD118" i="18"/>
  <c r="BC118" i="18"/>
  <c r="BE118" i="18"/>
  <c r="BD146" i="18"/>
  <c r="BC146" i="18"/>
  <c r="BE146" i="18"/>
  <c r="BE135" i="18"/>
  <c r="BC135" i="18"/>
  <c r="BD135" i="18"/>
  <c r="H128" i="18"/>
  <c r="I128" i="18"/>
  <c r="BE154" i="18"/>
  <c r="G154" i="18"/>
  <c r="BC154" i="18"/>
  <c r="BD154" i="18"/>
  <c r="I133" i="18"/>
  <c r="H133" i="18"/>
  <c r="BC133" i="18"/>
  <c r="BE125" i="18"/>
  <c r="BC125" i="18"/>
  <c r="BD125" i="18"/>
  <c r="BD120" i="18"/>
  <c r="BC120" i="18"/>
  <c r="BE120" i="18"/>
  <c r="H144" i="18"/>
  <c r="I144" i="18"/>
  <c r="BE123" i="18"/>
  <c r="BC123" i="18"/>
  <c r="BD123" i="18"/>
  <c r="BC143" i="18"/>
  <c r="H143" i="18"/>
  <c r="I143" i="18"/>
  <c r="BD138" i="18"/>
  <c r="BC138" i="18"/>
  <c r="BE138" i="18"/>
  <c r="BE136" i="18"/>
  <c r="BD136" i="18"/>
  <c r="BE126" i="18"/>
  <c r="BC126" i="18"/>
  <c r="BD126" i="18"/>
  <c r="H300" i="18"/>
  <c r="BC300" i="18"/>
  <c r="G303" i="18"/>
  <c r="G281" i="18"/>
  <c r="G284" i="18"/>
  <c r="G300" i="18"/>
  <c r="I300" i="18"/>
  <c r="BE121" i="18"/>
  <c r="BC121" i="18"/>
  <c r="BD121" i="18"/>
  <c r="BD134" i="18"/>
  <c r="BC134" i="18"/>
  <c r="BE134" i="18"/>
  <c r="H136" i="18"/>
  <c r="I136" i="18"/>
  <c r="BC136" i="18"/>
  <c r="H116" i="18"/>
  <c r="I116" i="18"/>
  <c r="G116" i="18"/>
  <c r="BC116" i="18"/>
  <c r="BE153" i="18"/>
  <c r="G149" i="18"/>
  <c r="G150" i="18"/>
  <c r="G151" i="18"/>
  <c r="G152" i="18"/>
  <c r="G153" i="18"/>
  <c r="BC153" i="18"/>
  <c r="BD153" i="18"/>
  <c r="BE128" i="18"/>
  <c r="BC128" i="18"/>
  <c r="BD128" i="18"/>
  <c r="BE148" i="18"/>
  <c r="G145" i="18"/>
  <c r="G146" i="18"/>
  <c r="G147" i="18"/>
  <c r="G148" i="18"/>
  <c r="BC148" i="18"/>
  <c r="BD148" i="18"/>
  <c r="BE144" i="18"/>
  <c r="G142" i="18"/>
  <c r="G143" i="18"/>
  <c r="G144" i="18"/>
  <c r="BC144" i="18"/>
  <c r="BD144" i="18"/>
  <c r="BD141" i="18"/>
  <c r="G117" i="18"/>
  <c r="G118" i="18"/>
  <c r="G119" i="18"/>
  <c r="G120" i="18"/>
  <c r="G121" i="18"/>
  <c r="G122" i="18"/>
  <c r="G123" i="18"/>
  <c r="G124" i="18"/>
  <c r="G125" i="18"/>
  <c r="G126" i="18"/>
  <c r="G127" i="18"/>
  <c r="G128" i="18"/>
  <c r="G129" i="18"/>
  <c r="G130" i="18"/>
  <c r="G131" i="18"/>
  <c r="G132" i="18"/>
  <c r="G133" i="18"/>
  <c r="G134" i="18"/>
  <c r="G135" i="18"/>
  <c r="G136" i="18"/>
  <c r="G137" i="18"/>
  <c r="G138" i="18"/>
  <c r="G139" i="18"/>
  <c r="G140" i="18"/>
  <c r="G141" i="18"/>
  <c r="BC141" i="18"/>
  <c r="BE141" i="18"/>
</calcChain>
</file>

<file path=xl/comments1.xml><?xml version="1.0" encoding="utf-8"?>
<comments xmlns="http://schemas.openxmlformats.org/spreadsheetml/2006/main">
  <authors>
    <author>Reginaldo Biffe</author>
    <author>adriano.costa</author>
  </authors>
  <commentList>
    <comment ref="C20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</t>
        </r>
      </text>
    </comment>
    <comment ref="C46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
</t>
        </r>
      </text>
    </comment>
    <comment ref="C72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</t>
        </r>
      </text>
    </comment>
    <comment ref="H75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JUSTIFICAR QUEDA NA OCUPAÇÃO</t>
        </r>
      </text>
    </comment>
    <comment ref="C84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
</t>
        </r>
      </text>
    </comment>
    <comment ref="C109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
</t>
        </r>
      </text>
    </comment>
    <comment ref="C133" authorId="1" shapeId="0">
      <text>
        <r>
          <rPr>
            <b/>
            <sz val="9"/>
            <color indexed="81"/>
            <rFont val="Tahoma"/>
            <family val="2"/>
          </rPr>
          <t xml:space="preserve">Informar em </t>
        </r>
        <r>
          <rPr>
            <b/>
            <u/>
            <sz val="9"/>
            <color indexed="81"/>
            <rFont val="Tahoma"/>
            <family val="2"/>
          </rPr>
          <t>DIVERSOS</t>
        </r>
        <r>
          <rPr>
            <b/>
            <sz val="9"/>
            <color indexed="81"/>
            <rFont val="Tahoma"/>
            <family val="2"/>
          </rPr>
          <t xml:space="preserve"> quando for um exame representativo, e em </t>
        </r>
        <r>
          <rPr>
            <b/>
            <u/>
            <sz val="9"/>
            <color indexed="81"/>
            <rFont val="Tahoma"/>
            <family val="2"/>
          </rPr>
          <t>OUTROS</t>
        </r>
        <r>
          <rPr>
            <b/>
            <sz val="9"/>
            <color indexed="81"/>
            <rFont val="Tahoma"/>
            <family val="2"/>
          </rPr>
          <t xml:space="preserve"> quando for exames menores.</t>
        </r>
      </text>
    </comment>
    <comment ref="E133" authorId="0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consideramos a situação observada no período de janeiro a setembro de 2016 aplicando a média para projeção dos valores até o final do ano
</t>
        </r>
      </text>
    </comment>
    <comment ref="C174" authorId="1" shapeId="0">
      <text>
        <r>
          <rPr>
            <b/>
            <sz val="9"/>
            <color indexed="81"/>
            <rFont val="Tahoma"/>
            <family val="2"/>
          </rPr>
          <t xml:space="preserve">Informar em </t>
        </r>
        <r>
          <rPr>
            <b/>
            <u/>
            <sz val="9"/>
            <color indexed="81"/>
            <rFont val="Tahoma"/>
            <family val="2"/>
          </rPr>
          <t>DIVERSOS</t>
        </r>
        <r>
          <rPr>
            <b/>
            <sz val="9"/>
            <color indexed="81"/>
            <rFont val="Tahoma"/>
            <family val="2"/>
          </rPr>
          <t xml:space="preserve"> quando for um exame representativo, e em </t>
        </r>
        <r>
          <rPr>
            <b/>
            <u/>
            <sz val="9"/>
            <color indexed="81"/>
            <rFont val="Tahoma"/>
            <family val="2"/>
          </rPr>
          <t>OUTROS</t>
        </r>
        <r>
          <rPr>
            <b/>
            <sz val="9"/>
            <color indexed="81"/>
            <rFont val="Tahoma"/>
            <family val="2"/>
          </rPr>
          <t xml:space="preserve"> quando for exames menores.</t>
        </r>
      </text>
    </comment>
  </commentList>
</comments>
</file>

<file path=xl/comments2.xml><?xml version="1.0" encoding="utf-8"?>
<comments xmlns="http://schemas.openxmlformats.org/spreadsheetml/2006/main">
  <authors>
    <author>Maria Candida</author>
  </authors>
  <commentList>
    <comment ref="D50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engenharia clinica</t>
        </r>
      </text>
    </comment>
    <comment ref="D51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tecnicos radiologia terceirizados</t>
        </r>
      </text>
    </comment>
    <comment ref="D55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serviço de portaria</t>
        </r>
      </text>
    </comment>
    <comment ref="D86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bucomaxilo</t>
        </r>
      </text>
    </comment>
  </commentList>
</comments>
</file>

<file path=xl/comments3.xml><?xml version="1.0" encoding="utf-8"?>
<comments xmlns="http://schemas.openxmlformats.org/spreadsheetml/2006/main">
  <authors>
    <author>Maria Candida</author>
    <author>Reginaldo Biffe</author>
    <author>Tiara Ferreira Vasconcelos</author>
    <author>Gilberto Vicente de Souza</author>
  </authors>
  <commentList>
    <comment ref="G19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valor de contrato menos 250 mil CCC</t>
        </r>
      </text>
    </comment>
    <comment ref="G38" authorId="0" shapeId="0">
      <text>
        <r>
          <rPr>
            <b/>
            <sz val="9"/>
            <color indexed="81"/>
            <rFont val="Segoe UI"/>
            <family val="2"/>
          </rPr>
          <t>Maria Candida:</t>
        </r>
        <r>
          <rPr>
            <sz val="9"/>
            <color indexed="81"/>
            <rFont val="Segoe UI"/>
            <family val="2"/>
          </rPr>
          <t xml:space="preserve">
CCC</t>
        </r>
      </text>
    </comment>
    <comment ref="V44" authorId="1" shapeId="0">
      <text>
        <r>
          <rPr>
            <b/>
            <sz val="9"/>
            <color indexed="81"/>
            <rFont val="Segoe UI"/>
            <family val="2"/>
          </rPr>
          <t>Reginaldo Biffe:
JUSTIFICAR NAS LINHAS EXEMPLO COMISSÕES E GRATIFICAÇÕES PAGAS A QUEM? ok</t>
        </r>
      </text>
    </comment>
    <comment ref="F46" authorId="2" shapeId="0">
      <text>
        <r>
          <rPr>
            <b/>
            <sz val="9"/>
            <color indexed="81"/>
            <rFont val="Segoe UI"/>
            <family val="2"/>
          </rPr>
          <t>Programar para todos os colaboradores com jornada 12 x 36, de acordo com o calendário de feriados.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S46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NÃO SE DEVE REPETIR MÊS A MÊS UTILIZE COMO BASE OS FERIADOS QUE TIVEMOS E VALORES DE 2016 PROJETANDO PARA OS MESES DE OUTUBRO ATÉ DEZEMBRO: valores oscilaram muito no período, </t>
        </r>
      </text>
    </comment>
    <comment ref="F58" authorId="3" shapeId="0">
      <text>
        <r>
          <rPr>
            <b/>
            <sz val="10"/>
            <color indexed="81"/>
            <rFont val="Tahoma"/>
            <family val="2"/>
          </rPr>
          <t xml:space="preserve">Item vinculado ao item 4.2.1.1 - Pessoal Próprio
</t>
        </r>
      </text>
    </comment>
    <comment ref="F59" authorId="3" shapeId="0">
      <text>
        <r>
          <rPr>
            <b/>
            <sz val="10"/>
            <color indexed="81"/>
            <rFont val="Tahoma"/>
            <family val="2"/>
          </rPr>
          <t xml:space="preserve">Item vinculado ao item 4.2.1.1 - Pessoal Próprio
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F61" authorId="3" shapeId="0">
      <text>
        <r>
          <rPr>
            <b/>
            <sz val="10"/>
            <color indexed="81"/>
            <rFont val="Tahoma"/>
            <family val="2"/>
          </rPr>
          <t>Item vinculado ao cálculo da Contribuição do FGTS</t>
        </r>
      </text>
    </comment>
    <comment ref="T63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ONDE ESTA SENDO LANÇADO O ABONO DE DOIS DIAS CONFORME FREQUENCIA ACORDO COLETIVO: premio incentivo e trienio dos enfermeiros considerados em comissões e gratifiações</t>
        </r>
      </text>
    </comment>
    <comment ref="T69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PARA QUAIS PRESTADORES NÃO FORAM PREVISTOS REAJUSTES CONTRATUAIS E PORQUE? Mesmo prestadores que em contrato não tem havido reajuste, reajustei conforme orientação Sede 5,5%</t>
        </r>
      </text>
    </comment>
    <comment ref="D198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NÃO HOUVE PREVISÃO DE REAJUSTE JUSTIFICAR POR EXEMPLO " NÃO EXISTE PREVISÃO CONTRATUAL": seguros é cotação (valor atual + 5,5% estimativa) , manutenção equipamentos médicos (contrato + 5,5%)mesmo sem cláusula de reajuste, engenharia clínica idem</t>
        </r>
      </text>
    </comment>
    <comment ref="D223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SEM INFORMAÇÃO: estava lançado em mat med(item 9), alterado</t>
        </r>
      </text>
    </comment>
    <comment ref="D224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SUGIRO VARIAR OS VALORES DE ACORDO COM A OCUPAÇÃO DO HOSPITAL VOLUME CIRÚRGICO, INTERNAÇÃO NUMERO DE DIAS DO MÊS : ok</t>
        </r>
      </text>
    </comment>
    <comment ref="D235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Reginaldo Biffe:
SUGIRO VARIAR OS VALORES DE ACORDO COM A OCUPAÇÃO DO HOSPITAL VOLUME CIRÚRGICO, INTERNAÇÃO NUMERO DE DIAS DO MÊS: ok </t>
        </r>
      </text>
    </comment>
    <comment ref="D246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Reginaldo Biffe:
SUGIRO VARIAR OS VALORES DE ACORDO COM A OCUPAÇÃO OBSERVANDO AS VARIAÇÕES OCORRIDAS NO MESMO PERÍODO E DIAS DO MÊS</t>
        </r>
      </text>
    </comment>
    <comment ref="D261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VERIFICAR O MÊS DE PAGAMENTO DAS TAXAS CREM E OUTROS ACREDITO QUE TEMOS VÁRIOS QUE VENCEM EM MARÇO</t>
        </r>
      </text>
    </comment>
  </commentList>
</comments>
</file>

<file path=xl/comments4.xml><?xml version="1.0" encoding="utf-8"?>
<comments xmlns="http://schemas.openxmlformats.org/spreadsheetml/2006/main">
  <authors>
    <author>User</author>
  </authors>
  <commentList>
    <comment ref="AE42" authorId="0" shapeId="0">
      <text>
        <r>
          <rPr>
            <b/>
            <sz val="9"/>
            <color indexed="81"/>
            <rFont val="Tahoma"/>
            <family val="2"/>
          </rPr>
          <t>Adilson Tralli: JUSTIFICAR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48" authorId="0" shapeId="0">
      <text>
        <r>
          <rPr>
            <b/>
            <sz val="9"/>
            <color indexed="81"/>
            <rFont val="Tahoma"/>
            <family val="2"/>
          </rPr>
          <t>Adilson Tralli: JUSTIFICAR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49" authorId="0" shapeId="0">
      <text>
        <r>
          <rPr>
            <b/>
            <sz val="9"/>
            <color indexed="81"/>
            <rFont val="Tahoma"/>
            <family val="2"/>
          </rPr>
          <t>Adilson Tralli: JUSTIFICAR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Pedro Arabian</author>
  </authors>
  <commentList>
    <comment ref="B9" authorId="0" shapeId="0">
      <text>
        <r>
          <rPr>
            <sz val="9"/>
            <color indexed="81"/>
            <rFont val="Tahoma"/>
            <family val="2"/>
          </rPr>
          <t>total de receitas...(1 - 2 + 3 ) 
do orçamento
coluna total/ano
no excel...linha 32 coluna S</t>
        </r>
      </text>
    </comment>
    <comment ref="B10" authorId="0" shapeId="0">
      <text>
        <r>
          <rPr>
            <sz val="9"/>
            <color indexed="81"/>
            <rFont val="Tahoma"/>
            <family val="2"/>
          </rPr>
          <t>item 4.2.1.1 pessoal  proprio
item 4.2.1.2 encargos sociais
item 4.2.1.3 beneficios
linha excel....linha 35,46,52...coluna S</t>
        </r>
      </text>
    </comment>
    <comment ref="B11" authorId="0" shapeId="0">
      <text>
        <r>
          <rPr>
            <sz val="9"/>
            <color indexed="81"/>
            <rFont val="Tahoma"/>
            <family val="2"/>
          </rPr>
          <t>item 4.2.1.4 serv terceiros PJ
item 4.2.1.6 serv terceiros PF
item 4.2.1.7 bolsa auxilio/estagio
item 4.2.1.8 seg/contr.manut/period.
Item 4.2.1.9 cooperativas
linhas excel: 58/170/186/187/208...coluna S</t>
        </r>
      </text>
    </comment>
    <comment ref="B12" authorId="0" shapeId="0">
      <text>
        <r>
          <rPr>
            <sz val="9"/>
            <color indexed="81"/>
            <rFont val="Tahoma"/>
            <family val="2"/>
          </rPr>
          <t>item 4.2.1.5 serviços médicos PJ
linha excel.....109...coluna S</t>
        </r>
      </text>
    </comment>
    <comment ref="B13" authorId="0" shapeId="0">
      <text>
        <r>
          <rPr>
            <sz val="9"/>
            <color indexed="81"/>
            <rFont val="Tahoma"/>
            <family val="2"/>
          </rPr>
          <t>item 4.2.1.10 gases
item 4.2.1.11 mat/med reemb
item 4.2.1.12 mat/med não reemb
item 4.2.1.13 generos alimenticios
excel linhas: 212/213/224/235/...coluna S</t>
        </r>
      </text>
    </comment>
    <comment ref="B14" authorId="0" shapeId="0">
      <text>
        <r>
          <rPr>
            <sz val="9"/>
            <color indexed="81"/>
            <rFont val="Tahoma"/>
            <family val="2"/>
          </rPr>
          <t>item 4.2.1.14 telefone
item 4.2.1.15 agua
item 4.2.1.16 energia
excel linhas: 241/242/243...coluna S</t>
        </r>
      </text>
    </comment>
    <comment ref="B15" authorId="0" shapeId="0">
      <text>
        <r>
          <rPr>
            <sz val="9"/>
            <color indexed="81"/>
            <rFont val="Tahoma"/>
            <family val="2"/>
          </rPr>
          <t>item 4.2.1.17 alugueis
item 4.2.1.18 impostos
item 4.2.1.19 combustiveis
item 4.2.1.20 outras
+ total de despesas não operacionais ...item ( 6 )
linhas excel: 244/250/256/262/291...coluna S</t>
        </r>
      </text>
    </comment>
  </commentList>
</comments>
</file>

<file path=xl/comments6.xml><?xml version="1.0" encoding="utf-8"?>
<comments xmlns="http://schemas.openxmlformats.org/spreadsheetml/2006/main">
  <authors>
    <author>Pedro Arabian</author>
  </authors>
  <commentList>
    <comment ref="G7" authorId="0" shapeId="0">
      <text>
        <r>
          <rPr>
            <sz val="9"/>
            <color indexed="81"/>
            <rFont val="Tahoma"/>
            <family val="2"/>
          </rPr>
          <t>INSIRA AQUI A DATA DA RENOVAÇÃO DE SEU CONTRATO</t>
        </r>
      </text>
    </comment>
    <comment ref="D403" authorId="0" shapeId="0">
      <text>
        <r>
          <rPr>
            <sz val="9"/>
            <color indexed="81"/>
            <rFont val="Tahoma"/>
            <family val="2"/>
          </rPr>
          <t xml:space="preserve">INSIRA SOMENTE A PARTIR DAQUI SEUS INVESTIMENTOS.
</t>
        </r>
      </text>
    </comment>
  </commentList>
</comments>
</file>

<file path=xl/comments7.xml><?xml version="1.0" encoding="utf-8"?>
<comments xmlns="http://schemas.openxmlformats.org/spreadsheetml/2006/main">
  <authors>
    <author>Andreia Mello</author>
    <author>Reginaldo Biffe</author>
  </authors>
  <commentList>
    <comment ref="C4" authorId="0" shapeId="0">
      <text>
        <r>
          <rPr>
            <b/>
            <sz val="11"/>
            <color indexed="81"/>
            <rFont val="Calibri"/>
            <family val="2"/>
            <scheme val="minor"/>
          </rPr>
          <t>Andreia Mello:</t>
        </r>
        <r>
          <rPr>
            <sz val="11"/>
            <color indexed="81"/>
            <rFont val="Calibri"/>
            <family val="2"/>
            <scheme val="minor"/>
          </rPr>
          <t xml:space="preserve">
Serviços médicos de Cirurgia Geral R$ 142.958,00; Cirurgia Vascular  R$ 33.000,00; Cirurgia Torácica R$ 33.000,00; 
Coordenação da Equipe de Cirurgia Geral/Torácica/Vascular  R$ 6.000,00; Urologia R$ 10.000,00; Endoscopia R$ 15.000,00; Diarista R$ 5.000,00</t>
        </r>
      </text>
    </comment>
    <comment ref="C8" authorId="0" shapeId="0">
      <text>
        <r>
          <rPr>
            <b/>
            <sz val="11"/>
            <color indexed="81"/>
            <rFont val="Calibri"/>
            <family val="2"/>
            <scheme val="minor"/>
          </rPr>
          <t>Andreia Mello:</t>
        </r>
        <r>
          <rPr>
            <sz val="11"/>
            <color indexed="81"/>
            <rFont val="Calibri"/>
            <family val="2"/>
            <scheme val="minor"/>
          </rPr>
          <t xml:space="preserve">
Radiologia R$ 60.000,00; Cirurgia Plástica R$ 15.000,00 ; R$ 4.000,00 RT pela Agência Transfusional; ortopedia 
R$ 75.599,56 incluido o rateio do valor do diarista distribuido entre a médicos associados e a T5</t>
        </r>
      </text>
    </comment>
    <comment ref="C12" authorId="1" shapeId="0">
      <text>
        <r>
          <rPr>
            <b/>
            <sz val="9"/>
            <color indexed="81"/>
            <rFont val="Segoe UI"/>
            <family val="2"/>
          </rPr>
          <t>Reginaldo Biffe:</t>
        </r>
        <r>
          <rPr>
            <sz val="9"/>
            <color indexed="81"/>
            <rFont val="Segoe UI"/>
            <family val="2"/>
          </rPr>
          <t xml:space="preserve">
aditivado para R$ 166..166,50 considerando orçamento do médico diarista distribuido entre as duas empresas médicos associados e T5</t>
        </r>
      </text>
    </comment>
    <comment ref="C19" authorId="0" shapeId="0">
      <text>
        <r>
          <rPr>
            <b/>
            <sz val="10"/>
            <color indexed="81"/>
            <rFont val="Segoe UI"/>
            <family val="2"/>
          </rPr>
          <t>Andreia Mello:</t>
        </r>
        <r>
          <rPr>
            <sz val="10"/>
            <color indexed="81"/>
            <rFont val="Segoe UI"/>
            <family val="2"/>
          </rPr>
          <t xml:space="preserve">
R$135.600,00 (UTI Adulto); R$ 46.000,00 Clinica Médica; R$ 77.970,00 PS; R$ 14.117,65 Intensivista/Diárista </t>
        </r>
      </text>
    </comment>
    <comment ref="C27" authorId="0" shapeId="0">
      <text>
        <r>
          <rPr>
            <sz val="11"/>
            <color indexed="81"/>
            <rFont val="Segoe UI"/>
            <family val="2"/>
          </rPr>
          <t xml:space="preserve">Contrato em processo de rescisão. </t>
        </r>
      </text>
    </comment>
    <comment ref="C28" authorId="0" shapeId="0">
      <text>
        <r>
          <rPr>
            <b/>
            <sz val="9"/>
            <color indexed="81"/>
            <rFont val="Segoe UI"/>
            <family val="2"/>
          </rPr>
          <t>Andreia Mello: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R$ 102,30 por aprendiz contratado direto pelo Hospital, atualmente temos 5 contratos pelo HURSO.</t>
        </r>
      </text>
    </comment>
    <comment ref="C38" authorId="0" shapeId="0">
      <text>
        <r>
          <rPr>
            <sz val="10"/>
            <color indexed="81"/>
            <rFont val="Arial"/>
            <family val="2"/>
          </rPr>
          <t>Valor  Cilindro: R$ 25,00, a qde atual dos cilindros são 80 unidades/Tanque de Oxigênio R$ 600,00, atualmente 01 tanque. Assistência Técnica R$ 450,00
R$ 1,54/kg m³ oxigenio Liquido + R$ 0,22 frete; /R$ 30,00 m³ oxigênio gasoso</t>
        </r>
      </text>
    </comment>
    <comment ref="C42" authorId="0" shapeId="0">
      <text>
        <r>
          <rPr>
            <b/>
            <sz val="10"/>
            <color indexed="81"/>
            <rFont val="Segoe UI"/>
            <family val="2"/>
          </rPr>
          <t>Andreia Mello:</t>
        </r>
        <r>
          <rPr>
            <sz val="10"/>
            <color indexed="81"/>
            <rFont val="Segoe UI"/>
            <family val="2"/>
          </rPr>
          <t xml:space="preserve">
Atualmente o valor líquido da nota fiscal é de R$ 2.853,27 mensal</t>
        </r>
      </text>
    </comment>
    <comment ref="B49" authorId="0" shapeId="0">
      <text>
        <r>
          <rPr>
            <b/>
            <sz val="9"/>
            <color indexed="81"/>
            <rFont val="Segoe UI"/>
            <family val="2"/>
          </rPr>
          <t>Andreia Mello: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Segoe UI"/>
            <family val="2"/>
          </rPr>
          <t>Custo da implantação R$ 1.800,00 (instalação, customização e treinamento)
Contrato paralisado.</t>
        </r>
      </text>
    </comment>
    <comment ref="B51" authorId="0" shapeId="0">
      <text>
        <r>
          <rPr>
            <b/>
            <sz val="9"/>
            <color indexed="81"/>
            <rFont val="Segoe UI"/>
            <family val="2"/>
          </rPr>
          <t>Andreia Mello: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Segoe UI"/>
            <family val="2"/>
          </rPr>
          <t>R$ 500,00 valor pago em uma única parcela - cessão de utilização do software</t>
        </r>
      </text>
    </comment>
    <comment ref="B52" authorId="0" shapeId="0">
      <text>
        <r>
          <rPr>
            <b/>
            <sz val="9"/>
            <color indexed="81"/>
            <rFont val="Segoe UI"/>
            <family val="2"/>
          </rPr>
          <t>Andreia Mello: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Segoe UI"/>
            <family val="2"/>
          </rPr>
          <t>R$ 17.400,00 pré avaliação (visita diagnostica)</t>
        </r>
      </text>
    </comment>
    <comment ref="C54" authorId="0" shapeId="0">
      <text>
        <r>
          <rPr>
            <b/>
            <sz val="9"/>
            <color indexed="81"/>
            <rFont val="Segoe UI"/>
            <family val="2"/>
          </rPr>
          <t>Andreia Mello: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0"/>
            <color indexed="81"/>
            <rFont val="Segoe UI"/>
            <family val="2"/>
          </rPr>
          <t>Consta no HURSO atualmente 05 ventiladores ,valor unitário de cada aluguel R$ 1.300,00</t>
        </r>
      </text>
    </comment>
  </commentList>
</comments>
</file>

<file path=xl/sharedStrings.xml><?xml version="1.0" encoding="utf-8"?>
<sst xmlns="http://schemas.openxmlformats.org/spreadsheetml/2006/main" count="2666" uniqueCount="1447">
  <si>
    <t>1. ATIVIDADES ASSISTENCIAIS</t>
  </si>
  <si>
    <t xml:space="preserve">1.1.1  Clínica Médica </t>
  </si>
  <si>
    <t xml:space="preserve"> </t>
  </si>
  <si>
    <t>-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</si>
  <si>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</si>
  <si>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</si>
  <si>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</si>
  <si>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</si>
  <si>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</si>
  <si>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</si>
  <si>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Total de Leitos</t>
  </si>
  <si>
    <t>1.2.1. PACIENTES PAGANTES</t>
  </si>
  <si>
    <t>1.2.1.1. Particulares</t>
  </si>
  <si>
    <t>1.2.1.4. Convênio C</t>
  </si>
  <si>
    <t xml:space="preserve">1.2.1.5. Outros Convênios </t>
  </si>
  <si>
    <t>Sub total ( 1 )</t>
  </si>
  <si>
    <t>1.2.2.1. SUS</t>
  </si>
  <si>
    <t>Sub Total ( 2 )</t>
  </si>
  <si>
    <t xml:space="preserve">Média  Diária  de  Pacientes </t>
  </si>
  <si>
    <t>Porcentagem Geral de Ocupação</t>
  </si>
  <si>
    <t>Média Geral de Permanência</t>
  </si>
  <si>
    <t>Média de Permanência</t>
  </si>
  <si>
    <t xml:space="preserve">T o t a l  d e  C i r u r g i a s </t>
  </si>
  <si>
    <t xml:space="preserve">T o t a l  d e  P a r t o s </t>
  </si>
  <si>
    <t>P</t>
  </si>
  <si>
    <t>T</t>
  </si>
  <si>
    <t xml:space="preserve">2.  RECURSOS HUMANOS 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</si>
  <si>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</si>
  <si>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</si>
  <si>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</si>
  <si>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</si>
  <si>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</si>
  <si>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2.1.3. S.A.D.T.</t>
  </si>
  <si>
    <t>2.1.4. Nutrição</t>
  </si>
  <si>
    <t>2.1.5. Limpeza e Higienização</t>
  </si>
  <si>
    <t xml:space="preserve">2.1.6. Processamento da Roupa </t>
  </si>
  <si>
    <t>S u b   t o t a l ( 1 )</t>
  </si>
  <si>
    <t xml:space="preserve">2.1.8. Obras </t>
  </si>
  <si>
    <t>2.1.9. Médicos empregados</t>
  </si>
  <si>
    <t>S u b   t o t a l ( 2 )</t>
  </si>
  <si>
    <t xml:space="preserve">T o t a l   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</si>
  <si>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</si>
  <si>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</si>
  <si>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</si>
  <si>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</si>
  <si>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</si>
  <si>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</si>
  <si>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</si>
  <si>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</si>
  <si>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</si>
  <si>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</si>
  <si>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</si>
  <si>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</si>
  <si>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</si>
  <si>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</si>
  <si>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</si>
  <si>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</si>
  <si>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>4. ATIVIDADES ECONÔMICAS</t>
  </si>
  <si>
    <t>4.1. RECEITAS</t>
  </si>
  <si>
    <t xml:space="preserve">4.1.1. RECEITAS OPERACIONAIS </t>
  </si>
  <si>
    <t xml:space="preserve">4.1.1.1. Diárias e Taxas </t>
  </si>
  <si>
    <t xml:space="preserve">4.1.1.2. S.A.D.T. </t>
  </si>
  <si>
    <t xml:space="preserve">4.1.1.3. Mat. Med. </t>
  </si>
  <si>
    <t>4.1.1.4. Gases Medicinais</t>
  </si>
  <si>
    <t xml:space="preserve">4.1.1.5. Honorários </t>
  </si>
  <si>
    <t>Sub-Total de Receitas Operacionais. ( 1 )</t>
  </si>
  <si>
    <t>4.1.1.7. DEDUÇÕES DAS REC. OPERACIONAIS</t>
  </si>
  <si>
    <t xml:space="preserve">4.1.1.7.1. Glosas </t>
  </si>
  <si>
    <t>4.1.1.7.2. Descontos concedidos</t>
  </si>
  <si>
    <t>Sub-total ( 2 )</t>
  </si>
  <si>
    <t>Total de Receitas Operacionais ( 1 - 2 )</t>
  </si>
  <si>
    <t>4.1.2. RECEITAS NÃO OPERACIONAIS</t>
  </si>
  <si>
    <t xml:space="preserve">4.1.2.1. Aluguéis </t>
  </si>
  <si>
    <t xml:space="preserve">4.1.2.2. Subvenções e Doações </t>
  </si>
  <si>
    <t>Total de Receitas Não Operacionais ( 3 )</t>
  </si>
  <si>
    <t>Total de Receitas = ( 1 - 2 + 3 )</t>
  </si>
  <si>
    <t>4.2.  DESPESAS</t>
  </si>
  <si>
    <t>4.2.1.  DESPESAS OPERACIONAIS</t>
  </si>
  <si>
    <t>4.2.1.1. Pessoal Próprio</t>
  </si>
  <si>
    <t xml:space="preserve">4.2.1.2. Encargos Sociais </t>
  </si>
  <si>
    <t xml:space="preserve">Sub-Total das Despesas Operacionais  ( 4 ) </t>
  </si>
  <si>
    <t xml:space="preserve">Total das Despesas Operacionais  ( 5 ) </t>
  </si>
  <si>
    <t>4.2.2.  DESPESAS NÃO OPERACIONAIS</t>
  </si>
  <si>
    <t xml:space="preserve">Total de Despesas não Operacionais  ( 6 ) </t>
  </si>
  <si>
    <t>T o t a l   d e   D e s p e s a s   ( 5 + 6 )</t>
  </si>
  <si>
    <t>4.5. RESULTADO NÃO OPERACIONAL</t>
  </si>
  <si>
    <t>4.6. RESULTADO TOTAL</t>
  </si>
  <si>
    <t xml:space="preserve">2.1.10. Outros </t>
  </si>
  <si>
    <t>Anatomia Patológica - SUS</t>
  </si>
  <si>
    <t>Laboratório Clínico - SUS</t>
  </si>
  <si>
    <t>Radiologia - SUS</t>
  </si>
  <si>
    <t>Eletrocardiografia - SUS</t>
  </si>
  <si>
    <t>Fisioterapia (sessões) - SUS</t>
  </si>
  <si>
    <t>Hemodiálise(Sessões)  - SUS</t>
  </si>
  <si>
    <t>Hemoterapia - SUS</t>
  </si>
  <si>
    <t>Endoscopia - SUS</t>
  </si>
  <si>
    <t>Ultrassonografia - SUS</t>
  </si>
  <si>
    <t>Tomografia Computadorizada - SUS</t>
  </si>
  <si>
    <t>Mamografia - SUS</t>
  </si>
  <si>
    <t>Citopatologia - SUS</t>
  </si>
  <si>
    <t>Eletroencefalografia - SUS</t>
  </si>
  <si>
    <t>Diversos  - SUS</t>
  </si>
  <si>
    <t>Consultas - SUS</t>
  </si>
  <si>
    <t>Consultas com Procedimentos - SUS</t>
  </si>
  <si>
    <t>Procedimentos - SUS</t>
  </si>
  <si>
    <t>Procedimentos Cirúrgicos - SUS</t>
  </si>
  <si>
    <t>4.2.2.1. Financeiras</t>
  </si>
  <si>
    <t>4.2.2.2. Doações</t>
  </si>
  <si>
    <t>S u b   t o t a l ( 3 )</t>
  </si>
  <si>
    <t>S u b   t o t a l ( 4 )</t>
  </si>
  <si>
    <t xml:space="preserve"> T o t a l   ( 1 + 2 )</t>
  </si>
  <si>
    <t>T o t a l   ( 3 + 4 )</t>
  </si>
  <si>
    <t>S u b   t o t a l ( 5 )</t>
  </si>
  <si>
    <t>S u b   t o t a l ( 6 )</t>
  </si>
  <si>
    <t>1.2.2. SOCIAIS</t>
  </si>
  <si>
    <t>1.2.2.2. Gratuito</t>
  </si>
  <si>
    <t>Média  Diária  de  Internações</t>
  </si>
  <si>
    <t>Ressonância Magnética - SUS</t>
  </si>
  <si>
    <t>Teste do Pézinho - SUS</t>
  </si>
  <si>
    <t>Outros (especificar)  - SUS</t>
  </si>
  <si>
    <t xml:space="preserve">TOTAL GERAL (5+6) </t>
  </si>
  <si>
    <t>1.3.1. PACIENTES PAGANTES</t>
  </si>
  <si>
    <t>1.3.2. SOCIAIS</t>
  </si>
  <si>
    <t xml:space="preserve">1.5.1. Clínica Médica 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</si>
  <si>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</si>
  <si>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</si>
  <si>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</si>
  <si>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</si>
  <si>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</si>
  <si>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</si>
  <si>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</si>
  <si>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</si>
  <si>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</si>
  <si>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2.2.3. S.A.D.T.</t>
  </si>
  <si>
    <t>2.2.4. Nutrição</t>
  </si>
  <si>
    <t>2.2.5. Limpeza e Higienização</t>
  </si>
  <si>
    <t xml:space="preserve">2.2.6. Processamento da Roupa </t>
  </si>
  <si>
    <t xml:space="preserve">2.2.8. Obras </t>
  </si>
  <si>
    <t>2.2.9. Médicos empregados</t>
  </si>
  <si>
    <t xml:space="preserve">2.2.10. Outros 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</si>
  <si>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</si>
  <si>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</si>
  <si>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</si>
  <si>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</si>
  <si>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</si>
  <si>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2.3.3. S.A.D.T.</t>
  </si>
  <si>
    <t>2.3.4. Nutrição</t>
  </si>
  <si>
    <t>2.3.5. Limpeza e Higienização</t>
  </si>
  <si>
    <t xml:space="preserve">2.3.6. Processamento da Roupa </t>
  </si>
  <si>
    <t xml:space="preserve">2.3.8. Obras </t>
  </si>
  <si>
    <t>2.3.9. Médicos empregados</t>
  </si>
  <si>
    <t xml:space="preserve">2.3.10. Outros </t>
  </si>
  <si>
    <t xml:space="preserve">2.4.1 Admissões </t>
  </si>
  <si>
    <t xml:space="preserve">2.4.2 Demissões </t>
  </si>
  <si>
    <t>2.4.3 Funcionários Afastados</t>
  </si>
  <si>
    <t>1.3.1.1. Particulares</t>
  </si>
  <si>
    <t>1.3.1.4. Convênio C</t>
  </si>
  <si>
    <t xml:space="preserve">1.3.1.5. Outros Convênios </t>
  </si>
  <si>
    <t>1.3.2.1. SUS</t>
  </si>
  <si>
    <t>1.3.2.2. Gratuito</t>
  </si>
  <si>
    <t>1.1. NÚMERO DE LEITOS - ESPECIALIDADE</t>
  </si>
  <si>
    <t>2.1. RECURSOS HUMANOS - PRÓPRIO</t>
  </si>
  <si>
    <t>2.3. RECURSOS HUMANOS -TOTAL</t>
  </si>
  <si>
    <t xml:space="preserve">1.2. NÚMERO DE PACIENTES-DIA </t>
  </si>
  <si>
    <t>1.3. NÚMERO DE INTERNAÇÕES</t>
  </si>
  <si>
    <t>1.4. PORCENTAGEM DE OCUPAÇÃO</t>
  </si>
  <si>
    <t xml:space="preserve">1.4.1. Clínica Médica </t>
  </si>
  <si>
    <t xml:space="preserve">1.4.2. Clínica Pediátrica </t>
  </si>
  <si>
    <t xml:space="preserve">1.4.3. Clínica Cirúrgica </t>
  </si>
  <si>
    <t xml:space="preserve">1.4.4. Clínica Obstétrica </t>
  </si>
  <si>
    <t xml:space="preserve">1.4.5. UTI de Adultos </t>
  </si>
  <si>
    <t xml:space="preserve">1.4.6. UTI Infantil </t>
  </si>
  <si>
    <t xml:space="preserve">1.4.7. UTI Neonatal </t>
  </si>
  <si>
    <t>1.5. MÉDIA DE PERMANÊNCIA - ESPECIALIDADES</t>
  </si>
  <si>
    <t>1.5.4. Clínica Obstétrica</t>
  </si>
  <si>
    <t>1.6.MÉDIA GERAL PERMANÊNCIA - CONVÊNIOS</t>
  </si>
  <si>
    <t>1.6.1. PACIENTES PAGANTES</t>
  </si>
  <si>
    <t>1.6.1.1. Particulares</t>
  </si>
  <si>
    <t>1.6.1.3. Convênio B</t>
  </si>
  <si>
    <t>1.6.1.5. Outros Convênios</t>
  </si>
  <si>
    <t>1.6.2. SOCIAIS</t>
  </si>
  <si>
    <t>1.6.2.1. Sus</t>
  </si>
  <si>
    <t>1.6.2.2. Gratuito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</si>
  <si>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</si>
  <si>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</si>
  <si>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</si>
  <si>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</si>
  <si>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</si>
  <si>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</si>
  <si>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</si>
  <si>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</si>
  <si>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</si>
  <si>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</si>
  <si>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</si>
  <si>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</si>
  <si>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</si>
  <si>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</si>
  <si>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</si>
  <si>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</si>
  <si>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</si>
  <si>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</si>
  <si>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</si>
  <si>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</si>
  <si>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1.11. SERVIÇOS AUX. DIAGN.  E TRATAMENTO - SADT</t>
  </si>
  <si>
    <t>1.11.1. Laboratório Clínico - Total</t>
  </si>
  <si>
    <t>1.11.3. Radiologia - Total</t>
  </si>
  <si>
    <t>1.11.4. Eletrocardiografia - Total</t>
  </si>
  <si>
    <t>1.11.5. Fisioterapia (sessões) - Total</t>
  </si>
  <si>
    <t>1.11.6. Hemodiálise(Sessões) - Total</t>
  </si>
  <si>
    <t>1.11.7. Hemodinâmica - Total</t>
  </si>
  <si>
    <t>1.11.8. Hemoterapia - Total</t>
  </si>
  <si>
    <t>Hemodinâmica - SUS</t>
  </si>
  <si>
    <t>1.11.9. Endoscopia - Total</t>
  </si>
  <si>
    <t>1.11.10. Ultrassonografia - Total</t>
  </si>
  <si>
    <t>1.11.12. Ressonância Magnética - Total</t>
  </si>
  <si>
    <t>1.11.11. Tomografia Computadorizada - Total</t>
  </si>
  <si>
    <t>1.11.13. Mamografia - Total</t>
  </si>
  <si>
    <t>1.11.14. Citopatologia - Total</t>
  </si>
  <si>
    <t>1.11.15. Eletroencefalografia - Total</t>
  </si>
  <si>
    <t>1.11.16. Teste do Pézinho - Total</t>
  </si>
  <si>
    <t>1.12. AMBULATÓRIO E URGÊNCIA</t>
  </si>
  <si>
    <t>1.12.1. Consultas - Total</t>
  </si>
  <si>
    <t>1.12.2. Consultas com Procedimentos - Total</t>
  </si>
  <si>
    <t>1.12.3. Procedimentos - Total</t>
  </si>
  <si>
    <t>T o t a l  (1.12.1 + ... + 1.12.4) Total</t>
  </si>
  <si>
    <t>T o t a l  (1.12.1 + ... + 1.12.4) SUS</t>
  </si>
  <si>
    <t>1.13.1. Número de Pacientes Atendidos a Domicílio</t>
  </si>
  <si>
    <t>1.13.3. Número de Internados a Domicílio</t>
  </si>
  <si>
    <t>1.13.4. Média de Permanência de Pacientes a Domicílio</t>
  </si>
  <si>
    <t>2.5. CORPO CLÍNICO</t>
  </si>
  <si>
    <t>2.5.1. Médicos</t>
  </si>
  <si>
    <t>2.5.2. Outros</t>
  </si>
  <si>
    <t>4.2.1.3. Beneficios a Funcionários</t>
  </si>
  <si>
    <t>4.2.1.4. Serviços de Terceiros (P.Jurídica)</t>
  </si>
  <si>
    <t>4.2.1.5. Serviços Médicos (P.Jurídica)</t>
  </si>
  <si>
    <t xml:space="preserve">4.2.1.6.  Serviços de Terceiros (P.Física) </t>
  </si>
  <si>
    <t>4.2.1.7.  Bolsa Auxílio Estagiários</t>
  </si>
  <si>
    <t xml:space="preserve">4.2.1.9.  Cooperativas </t>
  </si>
  <si>
    <t xml:space="preserve">4.2.1.10. Gases Medicinais </t>
  </si>
  <si>
    <t>4.2.1.11. Mat.Med. Reembolsável</t>
  </si>
  <si>
    <t xml:space="preserve">4.2.1.12. Mat. Med. não Reembolsável </t>
  </si>
  <si>
    <t xml:space="preserve">4.2.1.13. Gêneros Alimentícios </t>
  </si>
  <si>
    <t xml:space="preserve">4.2.1.14.Telefone </t>
  </si>
  <si>
    <t xml:space="preserve">4.2.1.15.Água </t>
  </si>
  <si>
    <t xml:space="preserve">4.2.1.16.Energia Elétrica </t>
  </si>
  <si>
    <t xml:space="preserve">4.2.1.17.Aluguéis </t>
  </si>
  <si>
    <t>4.2.1.18.Impostos, Taxas e Contribuições</t>
  </si>
  <si>
    <t>4.2.1.19. Combustíveis e Lubrificantes</t>
  </si>
  <si>
    <t xml:space="preserve">4.2.1.20.Outras </t>
  </si>
  <si>
    <t>1.13. ATENDIMENTO DOMICILIAR</t>
  </si>
  <si>
    <t>2.1.7. Manutenção / Segurança</t>
  </si>
  <si>
    <t>2.2.7. Manutenção / Segurança</t>
  </si>
  <si>
    <t>2.3.7. Manutenção / Segurança</t>
  </si>
  <si>
    <t>2.4.  ROTATIVIDADE</t>
  </si>
  <si>
    <t>4.2.1.8.  Seguros/Contratos de Manutenção/Periódicos</t>
  </si>
  <si>
    <t>1.11.2. Anatomia Patológica -Total</t>
  </si>
  <si>
    <t>1.12.4. Procedimentos Cirúrgicos - Total</t>
  </si>
  <si>
    <t xml:space="preserve">3.2.4. Outras </t>
  </si>
  <si>
    <t>1.2.1.2. Convênio A</t>
  </si>
  <si>
    <t>1.2.1.3. Convênio B</t>
  </si>
  <si>
    <t>1.3.1.2. Convênio A</t>
  </si>
  <si>
    <t>1.3.1.3. Convênio B</t>
  </si>
  <si>
    <t xml:space="preserve">1.5.7. UTI Neonatal </t>
  </si>
  <si>
    <t>1.6.1.2. Convênio A</t>
  </si>
  <si>
    <t>1.6.1.4. Convênio C</t>
  </si>
  <si>
    <t>T o t a l  d e  C i r u r g i a s  p o r  C o n v ê n i o</t>
  </si>
  <si>
    <t>Média Geral de Permanência p/ Convênio</t>
  </si>
  <si>
    <t>T o t a l  d e  I n t e r n a ç õ e s</t>
  </si>
  <si>
    <t>T o t a l  d e  P a r t o s  p o r  C o n v ê n i o</t>
  </si>
  <si>
    <t>1.11.17. Diversos - Total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</si>
  <si>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</si>
  <si>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</si>
  <si>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</si>
  <si>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</si>
  <si>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</si>
  <si>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</si>
  <si>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</si>
  <si>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 PACIENTES DIA POR  ESPECIALIDADE</t>
  </si>
  <si>
    <t>Total de Pacientes Dia por Especialidade</t>
  </si>
  <si>
    <t>4.2.2.3. Cota Patronal ( Provisão )</t>
  </si>
  <si>
    <t xml:space="preserve">4.2.2.4. Reformas </t>
  </si>
  <si>
    <t xml:space="preserve">4.2.2.5. Honorários Médicos </t>
  </si>
  <si>
    <t>4.2.2.6. Plano Próprio de Saúde - Resultado</t>
  </si>
  <si>
    <t xml:space="preserve">4.2.2.7. Outras </t>
  </si>
  <si>
    <t>T o t a l  d e  Pacientes/dia</t>
  </si>
  <si>
    <t>Total (1)</t>
  </si>
  <si>
    <t>Total (2)</t>
  </si>
  <si>
    <t>Total Geral (1+2+3)</t>
  </si>
  <si>
    <t>Total (3)</t>
  </si>
  <si>
    <t>MÉDIA MENSAL</t>
  </si>
  <si>
    <t>Prezado Diretor,</t>
  </si>
  <si>
    <t>Bom trabalho!</t>
  </si>
  <si>
    <t>Pró-Saúde - A.B.A.S.H.</t>
  </si>
  <si>
    <t>ANUAL</t>
  </si>
  <si>
    <t xml:space="preserve">   </t>
  </si>
  <si>
    <t>4.7.1. EQUIPAMENTOS / MÓVEIS E OUTROS</t>
  </si>
  <si>
    <t>4.7.1.2</t>
  </si>
  <si>
    <t>4.7.1.3</t>
  </si>
  <si>
    <t>4.7.1.4</t>
  </si>
  <si>
    <t>4.7.1.5</t>
  </si>
  <si>
    <t>4.7.1.6</t>
  </si>
  <si>
    <t>4.7.1.7</t>
  </si>
  <si>
    <t>4.7.1.8</t>
  </si>
  <si>
    <t>4.7.1.9</t>
  </si>
  <si>
    <t>4.7.1.10</t>
  </si>
  <si>
    <t>4.7.1.11</t>
  </si>
  <si>
    <t>4.7.1.12</t>
  </si>
  <si>
    <t>4.7.1.13</t>
  </si>
  <si>
    <t>4.7.1.14</t>
  </si>
  <si>
    <t>4.7.1.15</t>
  </si>
  <si>
    <t>4.7.1.16</t>
  </si>
  <si>
    <t>4.7.2.CONSTRUÇÕES NOVAS</t>
  </si>
  <si>
    <t>4.7.2.2</t>
  </si>
  <si>
    <t>4.7.2.3</t>
  </si>
  <si>
    <t>4.7.2.4</t>
  </si>
  <si>
    <t>4.7.2.5</t>
  </si>
  <si>
    <t>4.7.3. DIVERSOS</t>
  </si>
  <si>
    <t>1.2.1 NÚMERO DE INTERNAÇÕES POR  ESPECIALIDADE</t>
  </si>
  <si>
    <t>Total de Internações por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</si>
  <si>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</si>
  <si>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</si>
  <si>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</si>
  <si>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</si>
  <si>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</si>
  <si>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</si>
  <si>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</si>
  <si>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4.1.2.3. Cota Patronal  ( Provisão )</t>
  </si>
  <si>
    <t xml:space="preserve">4.1.2.4. Financeiras </t>
  </si>
  <si>
    <t>4.1.2.5. Honorários Médicos</t>
  </si>
  <si>
    <t>4.1.2.6. Resultado Plano Próprio Saúde</t>
  </si>
  <si>
    <t>1.2.0. Outros</t>
  </si>
  <si>
    <t>1.1.9. Clínica Ortopédica</t>
  </si>
  <si>
    <t>1.1.1.9. Clínica Ortopédica</t>
  </si>
  <si>
    <t>1.1.2.0. Outros</t>
  </si>
  <si>
    <t>1.2.1.9. Clínica Ortopédica</t>
  </si>
  <si>
    <t>1.2.2.0. Outros</t>
  </si>
  <si>
    <t>1.4.9. Clínica Ortopédica</t>
  </si>
  <si>
    <t>1.4.10. Outros</t>
  </si>
  <si>
    <t>1.5.9. Clínica Ortopédica</t>
  </si>
  <si>
    <t>1.5.10. Outros</t>
  </si>
  <si>
    <t>1.11.19. Outros (especificar) - Total</t>
  </si>
  <si>
    <t>1.11.18. Teste Ergométrico - Total</t>
  </si>
  <si>
    <t>2.1.2.4. Pessoal de Apoio</t>
  </si>
  <si>
    <t>2.2.2.4. Pessoal de Apoio</t>
  </si>
  <si>
    <t>2.3.2.4. Pessoal de Apoio</t>
  </si>
  <si>
    <t>Orientações de Preenchimento:</t>
  </si>
  <si>
    <t>1.2.1.8. Berçário</t>
  </si>
  <si>
    <t>1.1.8. Berçário</t>
  </si>
  <si>
    <t>1.1.1.8. Berçário</t>
  </si>
  <si>
    <t>1.4.8. Berçário</t>
  </si>
  <si>
    <t>1.5.8. Berçário</t>
  </si>
  <si>
    <t>T o t a l  (1.11.1 + ... + 1.11.19) Total</t>
  </si>
  <si>
    <t>T o t a l  (1.11.1 + ... + 1.11.19) SUS</t>
  </si>
  <si>
    <t>1.13.2. Número de Visitas a Pacientes em Domicílio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</si>
  <si>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</si>
  <si>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</si>
  <si>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</si>
  <si>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</si>
  <si>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</si>
  <si>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</si>
  <si>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</si>
  <si>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</si>
  <si>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</si>
  <si>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</si>
  <si>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 Enfermagem )</t>
  </si>
  <si>
    <t>2.8.2. Total de Salários Nominais ( demais funções )</t>
  </si>
  <si>
    <t>4.3. RESULT. OPER. ANTES DEPRECIAÇÃO E COTA PATRONAL</t>
  </si>
  <si>
    <t>4.4. RESULT. OPER. APÓS DEPRECIAÇÃO E COTA PATRONAL</t>
  </si>
  <si>
    <t>4.2.1.3. Benefícios a Funcionários</t>
  </si>
  <si>
    <t>IPCA</t>
  </si>
  <si>
    <t>IGP-M</t>
  </si>
  <si>
    <t>Controladoria - Pró-Saúde</t>
  </si>
  <si>
    <t>4.2.1.9.  Cooperativas</t>
  </si>
  <si>
    <t>4.2.1.10. Gases Medicinais</t>
  </si>
  <si>
    <t>TOTAL</t>
  </si>
  <si>
    <t>MÉDIA</t>
  </si>
  <si>
    <t>4.2.1.5 (Serviços Médicos - PJ)</t>
  </si>
  <si>
    <t>4.2.1.4 (Serviços de Terceiros - PJ)</t>
  </si>
  <si>
    <t>Preços Administrados</t>
  </si>
  <si>
    <t>1 - Treinamento e Educação Permanente</t>
  </si>
  <si>
    <t>1.11.6. Hemodialise (sessões) - Total</t>
  </si>
  <si>
    <t>1.11.7. Hemodinâmica- Total</t>
  </si>
  <si>
    <t>1.11.4. Eletrocardiografia  - Total</t>
  </si>
  <si>
    <t>◘ 3.3. Observar que os gastos com pessoal (salários, encargos e benefícios) devem ser abertos em seus principais componentes.</t>
  </si>
  <si>
    <t>Indicadores</t>
  </si>
  <si>
    <t>2.5. CORPO CLÍNICO (CLT + PJ's)</t>
  </si>
  <si>
    <t>Teste Ergométrico  - SUS</t>
  </si>
  <si>
    <t>8. Indices Econômicos do ano em  curso e projeções para o ano seguinte:</t>
  </si>
  <si>
    <t>INFORMAÇÕES ADICIONAIS</t>
  </si>
  <si>
    <t>Fatos relevantes (operacionais e estratégicos) previstos para o ano do orçamento *</t>
  </si>
  <si>
    <t xml:space="preserve">N. de meses </t>
  </si>
  <si>
    <t xml:space="preserve">        1- Seguro de Responsabilidade Civil</t>
  </si>
  <si>
    <t>R     E     S     U     L     T     A     D     O</t>
  </si>
  <si>
    <t>Previsão de reajuste do contrato ao longo do ano</t>
  </si>
  <si>
    <t>Previsão de Reajuste salarial (CLT)</t>
  </si>
  <si>
    <t>%</t>
  </si>
  <si>
    <t>Categoria profissional</t>
  </si>
  <si>
    <t>Diversos - SUS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</si>
  <si>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</si>
  <si>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</si>
  <si>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</si>
  <si>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</si>
  <si>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</si>
  <si>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</si>
  <si>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</si>
  <si>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</si>
  <si>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</si>
  <si>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</si>
  <si>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</si>
  <si>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</si>
  <si>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</si>
  <si>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</si>
  <si>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</si>
  <si>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</si>
  <si>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</si>
  <si>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</si>
  <si>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</si>
  <si>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</si>
  <si>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</si>
  <si>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</si>
  <si>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</si>
  <si>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 xml:space="preserve">EM FUNÇÃO DE REAJUSTE CONTRATUAL, DEVE-SE FAZER UMA </t>
  </si>
  <si>
    <t>Notas Explicativas</t>
  </si>
  <si>
    <t>A pedido do Danilo, devem ser justificadas e com memória de calculo  na planilha RECEITA-DESPESA</t>
  </si>
  <si>
    <t>REVISÃO DESSE ORÇAMENTO EM : ___________/2014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</si>
  <si>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</si>
  <si>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</si>
  <si>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</si>
  <si>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</si>
  <si>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</si>
  <si>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</si>
  <si>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</si>
  <si>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</si>
  <si>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</si>
  <si>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</si>
  <si>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</si>
  <si>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</si>
  <si>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4.7. PROGRAMAS (INVESTIMENTOS)</t>
  </si>
  <si>
    <t>Mês</t>
  </si>
  <si>
    <t>Descritivo</t>
  </si>
  <si>
    <t>Valor com reajuste</t>
  </si>
  <si>
    <t>Mês:</t>
  </si>
  <si>
    <t>2.2. RECURSOS HUMANOS - CEDIDO</t>
  </si>
  <si>
    <t>2.2.1 RECURSOS HUMANOS - COOPERATIVAS</t>
  </si>
  <si>
    <t>2.3. RECURSOS HUMANOS - TOTAL</t>
  </si>
  <si>
    <t>4.2.1.5.1 SADT</t>
  </si>
  <si>
    <t>4.2.1.5 (Serviços Médicos -  PJ)</t>
  </si>
  <si>
    <t xml:space="preserve">       13-</t>
  </si>
  <si>
    <t xml:space="preserve">       14-</t>
  </si>
  <si>
    <t xml:space="preserve">        9-</t>
  </si>
  <si>
    <t xml:space="preserve">        2-</t>
  </si>
  <si>
    <t xml:space="preserve">        3-</t>
  </si>
  <si>
    <t xml:space="preserve">        5-</t>
  </si>
  <si>
    <t xml:space="preserve">       15-</t>
  </si>
  <si>
    <t xml:space="preserve">        1- </t>
  </si>
  <si>
    <t>A01</t>
  </si>
  <si>
    <t>A02</t>
  </si>
  <si>
    <t>Assessorias (desenvolvimento, implantação, suporte)</t>
  </si>
  <si>
    <t>A03</t>
  </si>
  <si>
    <t>Manutenção de hardware (servidores, micros, impressoras)</t>
  </si>
  <si>
    <t>A04</t>
  </si>
  <si>
    <t>Manutenção de infraestrutura (rede, telefonia, etc)</t>
  </si>
  <si>
    <t>A05</t>
  </si>
  <si>
    <t>Atualização profissional em TI</t>
  </si>
  <si>
    <t>A06</t>
  </si>
  <si>
    <t>Acesso à Internet</t>
  </si>
  <si>
    <t>B01</t>
  </si>
  <si>
    <t>B03</t>
  </si>
  <si>
    <t>B04</t>
  </si>
  <si>
    <t>B05</t>
  </si>
  <si>
    <t>B06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</si>
  <si>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</si>
  <si>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</si>
  <si>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</si>
  <si>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</si>
  <si>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</si>
  <si>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</si>
  <si>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</si>
  <si>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</si>
  <si>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</si>
  <si>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</si>
  <si>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</si>
  <si>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</si>
  <si>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</si>
  <si>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</si>
  <si>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</si>
  <si>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</si>
  <si>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</si>
  <si>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</si>
  <si>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</si>
  <si>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</si>
  <si>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</si>
  <si>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</si>
  <si>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</si>
  <si>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</si>
  <si>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</si>
  <si>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</si>
  <si>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</si>
  <si>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</si>
  <si>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</si>
  <si>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</si>
  <si>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</si>
  <si>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</si>
  <si>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</si>
  <si>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</si>
  <si>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</si>
  <si>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</si>
  <si>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</si>
  <si>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</si>
  <si>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</si>
  <si>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</si>
  <si>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</si>
  <si>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</si>
  <si>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</si>
  <si>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</si>
  <si>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</si>
  <si>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</si>
  <si>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</si>
  <si>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</si>
  <si>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</si>
  <si>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</si>
  <si>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</si>
  <si>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</si>
  <si>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</si>
  <si>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</si>
  <si>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F02</t>
  </si>
  <si>
    <t>F03</t>
  </si>
  <si>
    <t>F04</t>
  </si>
  <si>
    <t>Assessoria RH / Recrutamento e Seleção de Pessoal</t>
  </si>
  <si>
    <t>Assessoria de Custos</t>
  </si>
  <si>
    <t>Assessoria Qualidade/Acreditação</t>
  </si>
  <si>
    <t>Assessoria Jurídica</t>
  </si>
  <si>
    <t>Serviços de Xerox</t>
  </si>
  <si>
    <t>Limpeza da caixa d´Agua</t>
  </si>
  <si>
    <t>Dedetização</t>
  </si>
  <si>
    <t>Lavanderia</t>
  </si>
  <si>
    <t>Serviço de Segurança/Vigilância</t>
  </si>
  <si>
    <t>Publicidade</t>
  </si>
  <si>
    <t>Coleta Especializada de Lixo</t>
  </si>
  <si>
    <t>Plantão de Clínica Traumatologia</t>
  </si>
  <si>
    <t>Plantão de Clínica Médica</t>
  </si>
  <si>
    <t>Plantão de Clínica Cirúrgica</t>
  </si>
  <si>
    <t>Plantão de Clinica Pediátrica</t>
  </si>
  <si>
    <t>Ortopedia</t>
  </si>
  <si>
    <t>Neurologia</t>
  </si>
  <si>
    <t>Radiologia</t>
  </si>
  <si>
    <t>Cardiologia</t>
  </si>
  <si>
    <t>Pneumologia</t>
  </si>
  <si>
    <t>Oncologia Clínica</t>
  </si>
  <si>
    <t>Hematologia</t>
  </si>
  <si>
    <t>Reumatologia</t>
  </si>
  <si>
    <t>UTI Adulto</t>
  </si>
  <si>
    <t>UTI Neonatal</t>
  </si>
  <si>
    <t>Cirurgia Vascular</t>
  </si>
  <si>
    <t>Cirurgia Geral</t>
  </si>
  <si>
    <t>Cirurgia Pediátrica</t>
  </si>
  <si>
    <t>Cirurgia de Cabeça e Pescoço</t>
  </si>
  <si>
    <t>Cirurgia Buco - Máxilo</t>
  </si>
  <si>
    <t>Cirurgia Ortopédica</t>
  </si>
  <si>
    <t>Neurocirurgia</t>
  </si>
  <si>
    <t>Radiocirurgia</t>
  </si>
  <si>
    <t>Amb de Espec. Cardiologia</t>
  </si>
  <si>
    <t xml:space="preserve">Amb de Espec. Cirurgia Geral </t>
  </si>
  <si>
    <t>Amb de Espec. Cirurgia Plástica</t>
  </si>
  <si>
    <t>Amb de Espec. Cirurgia Pediátrica</t>
  </si>
  <si>
    <t>Amb de Espec. Dermatologia</t>
  </si>
  <si>
    <t>Amb de Espec. Gastroenterologia</t>
  </si>
  <si>
    <t>Amb de Espec. Hematologia</t>
  </si>
  <si>
    <t>Amb de Espec. Endocrinologia</t>
  </si>
  <si>
    <t>Amb de Espec. Geriatria</t>
  </si>
  <si>
    <t>Amb de Espec. Pediatria</t>
  </si>
  <si>
    <t>Amb de Espec. Proctologia</t>
  </si>
  <si>
    <t>Amb de Espec. Ortopedia</t>
  </si>
  <si>
    <t>Amb de Espec. Oftalmologia</t>
  </si>
  <si>
    <t>Amb de Espec. Otorrinolaringologia</t>
  </si>
  <si>
    <t>Amb de Espec. Urologia</t>
  </si>
  <si>
    <t>Amb de Espec. Neurologia</t>
  </si>
  <si>
    <t>Amb de Espec. Cirurgia Vascular</t>
  </si>
  <si>
    <t>Amb de Espec. Anestesia</t>
  </si>
  <si>
    <t>Radioterapia</t>
  </si>
  <si>
    <t>Tomografia</t>
  </si>
  <si>
    <t>Tecnologia de Informação</t>
  </si>
  <si>
    <t>Assessorias</t>
  </si>
  <si>
    <t>Diversos</t>
  </si>
  <si>
    <t>Clínicas</t>
  </si>
  <si>
    <t>Grupo D</t>
  </si>
  <si>
    <t>Cirurgias</t>
  </si>
  <si>
    <t>SADT</t>
  </si>
  <si>
    <t>Grupo F</t>
  </si>
  <si>
    <t>COD.</t>
  </si>
  <si>
    <t>Grupo A</t>
  </si>
  <si>
    <t>Grupo B</t>
  </si>
  <si>
    <t>Grupo C</t>
  </si>
  <si>
    <t>Grupo E</t>
  </si>
  <si>
    <t>Grupo H</t>
  </si>
  <si>
    <t>T o t a l   ( 5 + 6 )</t>
  </si>
  <si>
    <t>S u b   t o t a l ( 7 )</t>
  </si>
  <si>
    <t>S u b   t o t a l ( 8 )</t>
  </si>
  <si>
    <t xml:space="preserve">TOTAL GERAL ( 7 + 8 ) </t>
  </si>
  <si>
    <t xml:space="preserve">        2- </t>
  </si>
  <si>
    <t xml:space="preserve">        3- </t>
  </si>
  <si>
    <t xml:space="preserve">        4- </t>
  </si>
  <si>
    <t xml:space="preserve">        5- </t>
  </si>
  <si>
    <t xml:space="preserve">        6- </t>
  </si>
  <si>
    <t xml:space="preserve">        7- </t>
  </si>
  <si>
    <t xml:space="preserve">        8- </t>
  </si>
  <si>
    <t xml:space="preserve">        9- </t>
  </si>
  <si>
    <t xml:space="preserve">       10- </t>
  </si>
  <si>
    <t xml:space="preserve">       11- </t>
  </si>
  <si>
    <t xml:space="preserve">       12- </t>
  </si>
  <si>
    <t xml:space="preserve">       13- </t>
  </si>
  <si>
    <t xml:space="preserve">       14- </t>
  </si>
  <si>
    <t xml:space="preserve">       15- </t>
  </si>
  <si>
    <t xml:space="preserve">       16- </t>
  </si>
  <si>
    <t xml:space="preserve">       17- </t>
  </si>
  <si>
    <t xml:space="preserve">       18- </t>
  </si>
  <si>
    <t xml:space="preserve">       19- </t>
  </si>
  <si>
    <t xml:space="preserve">       20- </t>
  </si>
  <si>
    <t xml:space="preserve">       21- </t>
  </si>
  <si>
    <t xml:space="preserve">       22- </t>
  </si>
  <si>
    <t xml:space="preserve">       23- </t>
  </si>
  <si>
    <t xml:space="preserve">       24- </t>
  </si>
  <si>
    <t xml:space="preserve">       25- </t>
  </si>
  <si>
    <t xml:space="preserve">       26- </t>
  </si>
  <si>
    <t xml:space="preserve">       27- </t>
  </si>
  <si>
    <t xml:space="preserve">       28- </t>
  </si>
  <si>
    <t xml:space="preserve">       29- </t>
  </si>
  <si>
    <t xml:space="preserve">       30- </t>
  </si>
  <si>
    <t xml:space="preserve">       31- </t>
  </si>
  <si>
    <t xml:space="preserve">       32- </t>
  </si>
  <si>
    <t xml:space="preserve">       33- </t>
  </si>
  <si>
    <t xml:space="preserve">       34- </t>
  </si>
  <si>
    <t xml:space="preserve">       35- </t>
  </si>
  <si>
    <t xml:space="preserve">       36- </t>
  </si>
  <si>
    <t xml:space="preserve">       37- </t>
  </si>
  <si>
    <t xml:space="preserve">       38- </t>
  </si>
  <si>
    <t xml:space="preserve">       39- </t>
  </si>
  <si>
    <t xml:space="preserve">       40- </t>
  </si>
  <si>
    <t xml:space="preserve">       41- </t>
  </si>
  <si>
    <t xml:space="preserve">       42- </t>
  </si>
  <si>
    <t xml:space="preserve">       43- </t>
  </si>
  <si>
    <t xml:space="preserve">       44- </t>
  </si>
  <si>
    <t xml:space="preserve">       45- </t>
  </si>
  <si>
    <t xml:space="preserve">       46- </t>
  </si>
  <si>
    <t xml:space="preserve">       47- </t>
  </si>
  <si>
    <t xml:space="preserve">       48- </t>
  </si>
  <si>
    <t xml:space="preserve">       49- </t>
  </si>
  <si>
    <t xml:space="preserve">       50- </t>
  </si>
  <si>
    <t>Treinamento e Educação Permanente</t>
  </si>
  <si>
    <t>Assistência Técnica</t>
  </si>
  <si>
    <t>Endoscopia</t>
  </si>
  <si>
    <t>Densitometria Ossea</t>
  </si>
  <si>
    <t>Colonoscopia</t>
  </si>
  <si>
    <t>Retoscopia</t>
  </si>
  <si>
    <t>Retossigmoidoscopia</t>
  </si>
  <si>
    <t>Exame de Imagem</t>
  </si>
  <si>
    <t xml:space="preserve">Ressonância Magnética </t>
  </si>
  <si>
    <t>Eletrocardiograma</t>
  </si>
  <si>
    <t>Método Gráfico</t>
  </si>
  <si>
    <t>Ecocardiograma</t>
  </si>
  <si>
    <t>Eletroencefalograma</t>
  </si>
  <si>
    <t>Teste ergométrico</t>
  </si>
  <si>
    <t>Mapa Holter</t>
  </si>
  <si>
    <t>Outros</t>
  </si>
  <si>
    <t>Analise Clinica</t>
  </si>
  <si>
    <t>Anatomia Patologica</t>
  </si>
  <si>
    <t>Diálise</t>
  </si>
  <si>
    <t>Gemoterapia</t>
  </si>
  <si>
    <t>Ambulatório</t>
  </si>
  <si>
    <t>Cirurgia torácica</t>
  </si>
  <si>
    <t>*Quantidade de meses</t>
  </si>
  <si>
    <t>Outros - SUS</t>
  </si>
  <si>
    <t>1.11.19. Outros - Total</t>
  </si>
  <si>
    <t>2.2.1 RECURSOS HUMANOS - COOPERATIVAS / TERCEIROS</t>
  </si>
  <si>
    <t>ENCARGOS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</si>
  <si>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</si>
  <si>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</si>
  <si>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</si>
  <si>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</si>
  <si>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</si>
  <si>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</si>
  <si>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</si>
  <si>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</si>
  <si>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</si>
  <si>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</si>
  <si>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</si>
  <si>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</si>
  <si>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BOLSA AUXÍLIO</t>
  </si>
  <si>
    <t>SERVIÇO DE TERCEIROS PJ</t>
  </si>
  <si>
    <t>SERVIÇOS MÉDICOS PJ</t>
  </si>
  <si>
    <t>COOPERATIVAS</t>
  </si>
  <si>
    <t>GASES MEDICINAIS</t>
  </si>
  <si>
    <t>GÊNEROS ALIMENTÍCIOS</t>
  </si>
  <si>
    <t>DEMAIS DESPESAS</t>
  </si>
  <si>
    <t>DESCRIÇÃO</t>
  </si>
  <si>
    <t>LIMITE DE ATÉ (35%) -</t>
  </si>
  <si>
    <t>LIMITE DE ATÉ (10%) -</t>
  </si>
  <si>
    <t>LIMITE DE ATÉ (15%) -</t>
  </si>
  <si>
    <t>LIMITE DE ATÉ (5%) -</t>
  </si>
  <si>
    <t>Data de encerramento / renovação do contrato</t>
  </si>
  <si>
    <t>PESSOAL PRÓPRIO</t>
  </si>
  <si>
    <t>MAT. MED. REEMBOLSÁVEL</t>
  </si>
  <si>
    <t>MAT. MED. NÃO REEMBOLSÁVEL</t>
  </si>
  <si>
    <t>SERVIÇO DE TERCEIROS P. FÍSICA</t>
  </si>
  <si>
    <t>TOTAL DESPESAS</t>
  </si>
  <si>
    <t>4.1.2.9. Outras</t>
  </si>
  <si>
    <t>4.1.1.8. Outras</t>
  </si>
  <si>
    <t>SEGUROS / CONTRATOS DE MANUTENÇÃO</t>
  </si>
  <si>
    <t xml:space="preserve">______ /_______ / _______                          </t>
  </si>
  <si>
    <t>APROVAÇÃO DIRETORIA GERAL</t>
  </si>
  <si>
    <t>DATA:</t>
  </si>
  <si>
    <t xml:space="preserve">            ASSINATURA DIRETOR DO HOSPITAL                                                           ASSINATURA DIRETOR OPERACIONAL</t>
  </si>
  <si>
    <t xml:space="preserve">   ________________________________________________________</t>
  </si>
  <si>
    <t>Reajuste de materiais, medicamentos e contratos</t>
  </si>
  <si>
    <t>Aplicação (base anual)</t>
  </si>
  <si>
    <t>http://www.valor.com.br/financas/3202342/bc-preve-reajuste-menor-para-precos-administrados-neste-ano-traz-ata</t>
  </si>
  <si>
    <t>BENEFíCIOS</t>
  </si>
  <si>
    <r>
      <rPr>
        <sz val="16"/>
        <color indexed="10"/>
        <rFont val="Arial"/>
        <family val="2"/>
      </rPr>
      <t>* EXEMPLOS:</t>
    </r>
    <r>
      <rPr>
        <sz val="16"/>
        <rFont val="Arial"/>
        <family val="2"/>
      </rPr>
      <t xml:space="preserve"> abertura ou expansão de serviços assistenciais, encerramento ou repactuação de parte ou de todo o contrato, aquisição de equipamentos de valor elevado (acima de R$ 50.000),  
                      reformas de valor elevado (acima de R$ 50.000), auditorias de acreditação do sistema de qualidade, ...</t>
    </r>
  </si>
  <si>
    <t>2.2.9. Médicos</t>
  </si>
  <si>
    <t>Licenças / atualização de software (mensalidades)</t>
  </si>
  <si>
    <t>Assessoria Qualidade e Humanização</t>
  </si>
  <si>
    <t>Plantão Emergência Clínica Médica</t>
  </si>
  <si>
    <t>Plantão Emergência Pediatria</t>
  </si>
  <si>
    <t>Anestesiologia</t>
  </si>
  <si>
    <t>Plantão Ginecologia e Obstetrícia</t>
  </si>
  <si>
    <t>Cargo</t>
  </si>
  <si>
    <t>Qtd</t>
  </si>
  <si>
    <t>Salário Base (1)</t>
  </si>
  <si>
    <t>Total Adic. Noturno</t>
  </si>
  <si>
    <t>Grupo "A"</t>
  </si>
  <si>
    <t>Grupo "B"</t>
  </si>
  <si>
    <t>Grupo "C"</t>
  </si>
  <si>
    <t>Total Encargos (2)</t>
  </si>
  <si>
    <t>Benefícios (3)</t>
  </si>
  <si>
    <t>Total Geral (4)</t>
  </si>
  <si>
    <t>Carga Horário</t>
  </si>
  <si>
    <t>PIS (1%)</t>
  </si>
  <si>
    <t>FGTS (8%)</t>
  </si>
  <si>
    <t>50% FGTS Rescisão</t>
  </si>
  <si>
    <t>Total 
Insalubridade</t>
  </si>
  <si>
    <t>Horas
Extras</t>
  </si>
  <si>
    <t>Outras</t>
  </si>
  <si>
    <t>Valor bruto
da folha</t>
  </si>
  <si>
    <t>Férias + Abono 
(1/12 SB)</t>
  </si>
  <si>
    <t>13 Salário 
(1/12 SB)</t>
  </si>
  <si>
    <t>Tipo</t>
  </si>
  <si>
    <t>Total
 Salário Base</t>
  </si>
  <si>
    <t>1/11 -Ordenados + Adicionais (1)</t>
  </si>
  <si>
    <t>Total Geral</t>
  </si>
  <si>
    <t>Reajuste de alimentação, moradia, transporte</t>
  </si>
  <si>
    <t>R E S U L T A D O   O P E R A C I O N A L   E S P E R A D O</t>
  </si>
  <si>
    <t>NOTA TÉCNICA: (Anotar memória de calculo e justificativas em todas as linhas desta planilha)</t>
  </si>
  <si>
    <t>NOTA TÉCNICA:</t>
  </si>
  <si>
    <t>RECEITA</t>
  </si>
  <si>
    <t>DESPESA</t>
  </si>
  <si>
    <t>SALDO</t>
  </si>
  <si>
    <t>Orçamento 2015</t>
  </si>
  <si>
    <t>Orçado</t>
  </si>
  <si>
    <t>Realizado</t>
  </si>
  <si>
    <t>Diferença</t>
  </si>
  <si>
    <t>4.1.1.6. linha livre</t>
  </si>
  <si>
    <t>4.1.1.7. linha livre</t>
  </si>
  <si>
    <t>4.1.1.7.3. linha livre</t>
  </si>
  <si>
    <t>4.1.1.7.4. linha livre</t>
  </si>
  <si>
    <t>4.1.1.7.5. linha livre</t>
  </si>
  <si>
    <t>4.1.2.7. linha livre</t>
  </si>
  <si>
    <t>4.1.2.8. linha livre</t>
  </si>
  <si>
    <t xml:space="preserve">        2 -</t>
  </si>
  <si>
    <t xml:space="preserve">        9 - </t>
  </si>
  <si>
    <t xml:space="preserve">        14 - </t>
  </si>
  <si>
    <t xml:space="preserve">        3 -</t>
  </si>
  <si>
    <t xml:space="preserve">        4 -</t>
  </si>
  <si>
    <t xml:space="preserve">        5 -</t>
  </si>
  <si>
    <t xml:space="preserve">        6 -</t>
  </si>
  <si>
    <t xml:space="preserve">        7 -</t>
  </si>
  <si>
    <t xml:space="preserve">        8 -</t>
  </si>
  <si>
    <t xml:space="preserve">        9 -</t>
  </si>
  <si>
    <t xml:space="preserve">        10 -</t>
  </si>
  <si>
    <t xml:space="preserve">        11 -</t>
  </si>
  <si>
    <t xml:space="preserve">        12 -</t>
  </si>
  <si>
    <t xml:space="preserve">        13 -</t>
  </si>
  <si>
    <t xml:space="preserve">        14 -</t>
  </si>
  <si>
    <t xml:space="preserve">        15 -</t>
  </si>
  <si>
    <t xml:space="preserve">        16 -</t>
  </si>
  <si>
    <t xml:space="preserve">        17 -</t>
  </si>
  <si>
    <t xml:space="preserve">        18 -</t>
  </si>
  <si>
    <t xml:space="preserve">        19 -</t>
  </si>
  <si>
    <t xml:space="preserve">        20 -</t>
  </si>
  <si>
    <t xml:space="preserve">        1 - linhas livres abaixo - mantenham numeração</t>
  </si>
  <si>
    <t xml:space="preserve">        1- Reforma  Predial</t>
  </si>
  <si>
    <t xml:space="preserve">        2- linha livre</t>
  </si>
  <si>
    <t xml:space="preserve">        3- linha livre</t>
  </si>
  <si>
    <t xml:space="preserve">        1- Juros</t>
  </si>
  <si>
    <t xml:space="preserve">        2- Taxa Bancárias</t>
  </si>
  <si>
    <t xml:space="preserve">        1- Jornais, revistas e periodicos</t>
  </si>
  <si>
    <t xml:space="preserve">        2- Despesas Viagem/Estadia e Alimentação</t>
  </si>
  <si>
    <t xml:space="preserve">        1- GLP</t>
  </si>
  <si>
    <t xml:space="preserve">        2- Oleo diesel</t>
  </si>
  <si>
    <t xml:space="preserve">        3- Gasolina / alcool automotivo</t>
  </si>
  <si>
    <t xml:space="preserve">        3- Federação dos Hospitais (Fesfba)</t>
  </si>
  <si>
    <t xml:space="preserve">        2-  Contribuições Confederativas</t>
  </si>
  <si>
    <t xml:space="preserve">        1-  Sindicatos</t>
  </si>
  <si>
    <t xml:space="preserve">       1- Tecidos e Confecções (uniformes, enxoval)</t>
  </si>
  <si>
    <t xml:space="preserve">       2- Instrumentos Cirurgicos</t>
  </si>
  <si>
    <t xml:space="preserve">       3- Material de Limpeza</t>
  </si>
  <si>
    <t xml:space="preserve">       4- Material de lavanderia</t>
  </si>
  <si>
    <t xml:space="preserve">       5- Material de uso do paciente (não reemb.)</t>
  </si>
  <si>
    <t xml:space="preserve">       6- Impressos, Material de expediente / escritório</t>
  </si>
  <si>
    <t xml:space="preserve">       7- Material de Manutenção Predial, Eletrico, Hidráulico</t>
  </si>
  <si>
    <t xml:space="preserve">       8- Material de Informática</t>
  </si>
  <si>
    <t xml:space="preserve">       9-  Peças e Material de Reposição / Manut. Equip. Médicos</t>
  </si>
  <si>
    <t xml:space="preserve">      10- Outros / Diversos</t>
  </si>
  <si>
    <t xml:space="preserve">      10- </t>
  </si>
  <si>
    <t xml:space="preserve">       5- Material consignado (exceto órteses e próteses)</t>
  </si>
  <si>
    <t xml:space="preserve">       6- OPME (órteses e próteses)</t>
  </si>
  <si>
    <t xml:space="preserve">       7- Filmes, Quimicos e Contrastes Radiológicos</t>
  </si>
  <si>
    <t xml:space="preserve">       4- Fios Cirurgicos</t>
  </si>
  <si>
    <t xml:space="preserve">       3- Material de Laboratório e Banco de Sangue</t>
  </si>
  <si>
    <t xml:space="preserve">       2- Material de uso no paciente (reemb.)</t>
  </si>
  <si>
    <t xml:space="preserve">       1- Drogas e Medicamentos</t>
  </si>
  <si>
    <t xml:space="preserve">        1- linhas livres abaixo - mantenham numeração</t>
  </si>
  <si>
    <t xml:space="preserve">        2- Seguro Predial e de Equipamentos</t>
  </si>
  <si>
    <t xml:space="preserve">        3- Manutenção de Equipamentos Médicos</t>
  </si>
  <si>
    <t xml:space="preserve">        4- Manutenção Ar Condicionado</t>
  </si>
  <si>
    <t xml:space="preserve">        5- Manutenção Elevadores</t>
  </si>
  <si>
    <t xml:space="preserve">        6- Manutenção Gerador / Estação Primária</t>
  </si>
  <si>
    <t xml:space="preserve">        7- Manutenção Predial</t>
  </si>
  <si>
    <t xml:space="preserve">        8- Manutenção Elétrica</t>
  </si>
  <si>
    <t xml:space="preserve">        9- Manutenção Hidráulica</t>
  </si>
  <si>
    <t xml:space="preserve">       10- Manutenção de Equipamentos de TI</t>
  </si>
  <si>
    <t xml:space="preserve">       11- Engenharia Clínica</t>
  </si>
  <si>
    <t xml:space="preserve">       16-</t>
  </si>
  <si>
    <t xml:space="preserve">       17-</t>
  </si>
  <si>
    <t xml:space="preserve">       18-</t>
  </si>
  <si>
    <t xml:space="preserve">       19-</t>
  </si>
  <si>
    <t xml:space="preserve">       20-</t>
  </si>
  <si>
    <t>1- Ordenados</t>
  </si>
  <si>
    <t xml:space="preserve">        2- Hora Extra</t>
  </si>
  <si>
    <t>1- Contribuição FGTS (8%)</t>
  </si>
  <si>
    <t>2- Contribuição PIS (1%)</t>
  </si>
  <si>
    <t xml:space="preserve">        3- Contribuição Sindical/Assist a Pagar</t>
  </si>
  <si>
    <t>4- FGTS Rescisória (50%)</t>
  </si>
  <si>
    <t xml:space="preserve">        5- linha livre</t>
  </si>
  <si>
    <t xml:space="preserve">       1- Vale Transporte</t>
  </si>
  <si>
    <t xml:space="preserve">       2- Uniformes</t>
  </si>
  <si>
    <t xml:space="preserve">       3- Assistência Médica e Odontológica</t>
  </si>
  <si>
    <t xml:space="preserve">       4- Cesta Básica/Refeição</t>
  </si>
  <si>
    <t xml:space="preserve">      1- Gêneros  Perecíveis</t>
  </si>
  <si>
    <t xml:space="preserve">      2- Gêneros Não Perecíveis</t>
  </si>
  <si>
    <t xml:space="preserve">      3- linha livre</t>
  </si>
  <si>
    <t xml:space="preserve">      4- linha livre</t>
  </si>
  <si>
    <t xml:space="preserve">      5- Descartáveis do SND</t>
  </si>
  <si>
    <t xml:space="preserve">       1- Equipamento Médico Hospitalar</t>
  </si>
  <si>
    <t xml:space="preserve">       5- </t>
  </si>
  <si>
    <t>4.7.1.1 linhas livres abaixo .....mantenham numeração</t>
  </si>
  <si>
    <t>4.7.2.1 linhas livres abaixo........mantenham numeração</t>
  </si>
  <si>
    <t>4.8 INVESTIMENTOS COM RECURSOS EXTERNOS</t>
  </si>
  <si>
    <t>4.8.1  linhas livres abaixo....mantenham numeração</t>
  </si>
  <si>
    <t>4.8.2</t>
  </si>
  <si>
    <t>4.7.3.1 linhas livres abaixo......mantenham numeração</t>
  </si>
  <si>
    <t xml:space="preserve">4.7.3.2 </t>
  </si>
  <si>
    <t xml:space="preserve">4.7.3.3 </t>
  </si>
  <si>
    <t>4.7.3.4</t>
  </si>
  <si>
    <t>4.7.3.5</t>
  </si>
  <si>
    <t>1.14.2.10. linha livre</t>
  </si>
  <si>
    <t xml:space="preserve">        4- Assessoria Jurídica</t>
  </si>
  <si>
    <t xml:space="preserve">        5- Assessoria RH / Recrutamento e Seleção de Pessoal</t>
  </si>
  <si>
    <t xml:space="preserve">        6- Assistência Técnica</t>
  </si>
  <si>
    <t xml:space="preserve">        7- Aluguéis residenciais funcionários</t>
  </si>
  <si>
    <t xml:space="preserve">        8- Assessorias (desenvolvimento, implantação, suporte)</t>
  </si>
  <si>
    <t xml:space="preserve">        9- Assinatura TV a cabo</t>
  </si>
  <si>
    <t xml:space="preserve">       10- Licenças / atualização de software (mensalidades)</t>
  </si>
  <si>
    <t xml:space="preserve">       11- Assistência Técnica</t>
  </si>
  <si>
    <t xml:space="preserve">       12- Exames Laboratoriais</t>
  </si>
  <si>
    <t xml:space="preserve">       13- Assessoria Qualidade/Acreditação</t>
  </si>
  <si>
    <t xml:space="preserve">       14- Coleta Especializada de Lixo</t>
  </si>
  <si>
    <t xml:space="preserve">       15- Dedetização</t>
  </si>
  <si>
    <t xml:space="preserve">       16- Limpeza da caixa d´Agua</t>
  </si>
  <si>
    <t xml:space="preserve">       3- Assessoria RH / Recrutamento e Seleção de Pessoal</t>
  </si>
  <si>
    <t xml:space="preserve">        5- Assessorias (desenvolvimento, implantação, suporte)</t>
  </si>
  <si>
    <t xml:space="preserve">        4- Dosimetria</t>
  </si>
  <si>
    <t xml:space="preserve">       2 - Internet</t>
  </si>
  <si>
    <t xml:space="preserve">        6- Assinatura TV a cabo</t>
  </si>
  <si>
    <t xml:space="preserve">        7-  Licenças / atualização de software (mensalidades)</t>
  </si>
  <si>
    <t xml:space="preserve">        8- Assessoria Qualidade/Acreditação</t>
  </si>
  <si>
    <t xml:space="preserve">       9-Coleta Especializada de Lixo</t>
  </si>
  <si>
    <t xml:space="preserve">      10- Dedetização</t>
  </si>
  <si>
    <t xml:space="preserve">       11- Limpeza da caixa d´Agua</t>
  </si>
  <si>
    <t xml:space="preserve">       12- Jardinagem e Poda de Árvores</t>
  </si>
  <si>
    <t xml:space="preserve">       13- Pesquisa de Satisfação  -   URA</t>
  </si>
  <si>
    <t xml:space="preserve">        1- Cardiologia</t>
  </si>
  <si>
    <t xml:space="preserve">        2- Neurologia</t>
  </si>
  <si>
    <t xml:space="preserve">        3- Amb de Espec. Oftalmologia</t>
  </si>
  <si>
    <t xml:space="preserve">        4- Amb de Espec. Fonoaudiologia</t>
  </si>
  <si>
    <t xml:space="preserve">        5- Amb de Espec. Otorrinolaringologia</t>
  </si>
  <si>
    <t xml:space="preserve">        6- Radiologia</t>
  </si>
  <si>
    <t xml:space="preserve">        7- Plantão Ginecologia e Obstetrícia</t>
  </si>
  <si>
    <t xml:space="preserve">        8- Amb de Espec. Dermatologia</t>
  </si>
  <si>
    <t xml:space="preserve">        9- Plantão Emergência Clínica Médica</t>
  </si>
  <si>
    <t xml:space="preserve">       10- Psiquiatria</t>
  </si>
  <si>
    <t>2- Ambulâncias</t>
  </si>
  <si>
    <t>3- Veículos Leves</t>
  </si>
  <si>
    <t>4- Cilindros de oxigênio (39)</t>
  </si>
  <si>
    <t xml:space="preserve">        4-</t>
  </si>
  <si>
    <t xml:space="preserve">        3-  Fretes e Carretos</t>
  </si>
  <si>
    <t xml:space="preserve">        4- Condução e Táxi</t>
  </si>
  <si>
    <t xml:space="preserve">       5-Seguro de vida</t>
  </si>
  <si>
    <t xml:space="preserve">        5- Adicional Insalubridade</t>
  </si>
  <si>
    <t xml:space="preserve">        6- Adicional Noturno</t>
  </si>
  <si>
    <t xml:space="preserve">        7- Comissões E Gratificações</t>
  </si>
  <si>
    <t xml:space="preserve">        8- Férias + 1/3</t>
  </si>
  <si>
    <t xml:space="preserve">        9- 13º Salário</t>
  </si>
  <si>
    <t xml:space="preserve">        10- Aviso Prévio</t>
  </si>
  <si>
    <t>11- Integração Hora Extra c/ DSR</t>
  </si>
  <si>
    <t xml:space="preserve">       12-  Repasse Honorários Médicos</t>
  </si>
  <si>
    <t xml:space="preserve">       13- linha livre</t>
  </si>
  <si>
    <r>
      <t xml:space="preserve">4.1.2.3. Cota Patronal - Provisão </t>
    </r>
    <r>
      <rPr>
        <sz val="10"/>
        <color indexed="10"/>
        <rFont val="Calibri"/>
        <family val="2"/>
      </rPr>
      <t>..... (NÃO PREENCHER)</t>
    </r>
  </si>
  <si>
    <r>
      <t xml:space="preserve">4.2.1.21.Depreciação............................ </t>
    </r>
    <r>
      <rPr>
        <b/>
        <sz val="10"/>
        <color indexed="10"/>
        <rFont val="Calibri"/>
        <family val="2"/>
      </rPr>
      <t>(NÃO PREENCHER)</t>
    </r>
    <r>
      <rPr>
        <b/>
        <sz val="10"/>
        <color indexed="8"/>
        <rFont val="Calibri"/>
        <family val="2"/>
      </rPr>
      <t xml:space="preserve"> </t>
    </r>
  </si>
  <si>
    <r>
      <t xml:space="preserve">4.2.1.22.Cota Patronal ( Provisão) ..... </t>
    </r>
    <r>
      <rPr>
        <b/>
        <sz val="10"/>
        <color indexed="10"/>
        <rFont val="Calibri"/>
        <family val="2"/>
      </rPr>
      <t>(NÃO PREENCHER)</t>
    </r>
  </si>
  <si>
    <r>
      <t xml:space="preserve">4.2.1.21.Depreciação ............................ </t>
    </r>
    <r>
      <rPr>
        <sz val="10"/>
        <color indexed="10"/>
        <rFont val="Calibri"/>
        <family val="2"/>
      </rPr>
      <t>NÃO PREENCHER</t>
    </r>
  </si>
  <si>
    <r>
      <t xml:space="preserve">4.2.1.22.Cota Patronal ( Provisão )...... </t>
    </r>
    <r>
      <rPr>
        <sz val="10"/>
        <color indexed="10"/>
        <rFont val="Calibri"/>
        <family val="2"/>
      </rPr>
      <t>NÃO PREENCHER</t>
    </r>
  </si>
  <si>
    <r>
      <rPr>
        <sz val="10"/>
        <color indexed="9"/>
        <rFont val="Calibri"/>
        <family val="2"/>
      </rPr>
      <t>_____________</t>
    </r>
    <r>
      <rPr>
        <sz val="10"/>
        <rFont val="Calibri"/>
        <family val="2"/>
      </rPr>
      <t>___________________________________________________</t>
    </r>
    <r>
      <rPr>
        <sz val="10"/>
        <color indexed="9"/>
        <rFont val="Calibri"/>
        <family val="2"/>
      </rPr>
      <t>_____________________________________</t>
    </r>
    <r>
      <rPr>
        <sz val="10"/>
        <rFont val="Calibri"/>
        <family val="2"/>
      </rPr>
      <t>___________________________________________________</t>
    </r>
    <r>
      <rPr>
        <sz val="10"/>
        <color indexed="9"/>
        <rFont val="Calibri"/>
        <family val="2"/>
      </rPr>
      <t>______</t>
    </r>
  </si>
  <si>
    <t>4.2.1.5 (Serviços Médicos - PJ) - TOTAL</t>
  </si>
  <si>
    <t xml:space="preserve">        3- Hora Extra - Súmula 444</t>
  </si>
  <si>
    <r>
      <t xml:space="preserve">3.  Os valores do item  </t>
    </r>
    <r>
      <rPr>
        <b/>
        <u/>
        <sz val="12"/>
        <rFont val="Calibri"/>
        <family val="2"/>
      </rPr>
      <t>4 - Atividades Econômicas</t>
    </r>
    <r>
      <rPr>
        <b/>
        <sz val="12"/>
        <rFont val="Calibri"/>
        <family val="2"/>
      </rPr>
      <t>,  somente poderão ser inseridos na Pasta</t>
    </r>
    <r>
      <rPr>
        <b/>
        <sz val="12"/>
        <color indexed="12"/>
        <rFont val="Calibri"/>
        <family val="2"/>
      </rPr>
      <t xml:space="preserve"> Receita-Despesa</t>
    </r>
    <r>
      <rPr>
        <b/>
        <sz val="12"/>
        <rFont val="Calibri"/>
        <family val="2"/>
      </rPr>
      <t xml:space="preserve">. </t>
    </r>
  </si>
  <si>
    <r>
      <t xml:space="preserve">◘ 3.2. No item Despesas existem várias linhas que permitem o detalhamento dos principais grupos de despesas. Nestas linhas devem ser inseridos além dos valores, as descrições das </t>
    </r>
    <r>
      <rPr>
        <b/>
        <sz val="12"/>
        <color indexed="10"/>
        <rFont val="Calibri"/>
        <family val="2"/>
      </rPr>
      <t>especialidades das referidas despesas</t>
    </r>
    <r>
      <rPr>
        <b/>
        <sz val="12"/>
        <rFont val="Calibri"/>
        <family val="2"/>
      </rPr>
      <t xml:space="preserve"> e não apenas o nome da empresa prestadora do serviço.</t>
    </r>
  </si>
  <si>
    <r>
      <t>◘ 3.4. Observar que na pasta</t>
    </r>
    <r>
      <rPr>
        <b/>
        <sz val="12"/>
        <color indexed="12"/>
        <rFont val="Calibri"/>
        <family val="2"/>
      </rPr>
      <t xml:space="preserve"> Receita-Despesa</t>
    </r>
    <r>
      <rPr>
        <b/>
        <sz val="12"/>
        <rFont val="Calibri"/>
        <family val="2"/>
      </rPr>
      <t xml:space="preserve"> os itens </t>
    </r>
    <r>
      <rPr>
        <b/>
        <u/>
        <sz val="12"/>
        <rFont val="Calibri"/>
        <family val="2"/>
      </rPr>
      <t>Ordenados, Férias. 13º, FGTS, PIS e FGTS Rescisório</t>
    </r>
    <r>
      <rPr>
        <b/>
        <sz val="12"/>
        <rFont val="Calibri"/>
        <family val="2"/>
      </rPr>
      <t xml:space="preserve"> possuem fórmulas, que estão lincadas ao ítem Base Salarial da pasta</t>
    </r>
    <r>
      <rPr>
        <b/>
        <sz val="12"/>
        <color indexed="12"/>
        <rFont val="Calibri"/>
        <family val="2"/>
      </rPr>
      <t xml:space="preserve"> Quadro de Pessoal</t>
    </r>
    <r>
      <rPr>
        <b/>
        <sz val="12"/>
        <rFont val="Calibri"/>
        <family val="2"/>
      </rPr>
      <t xml:space="preserve"> (Grupo 2.8) </t>
    </r>
    <r>
      <rPr>
        <b/>
        <sz val="12"/>
        <color indexed="10"/>
        <rFont val="Calibri"/>
        <family val="2"/>
      </rPr>
      <t>cujo preenchimento é imprescendível.</t>
    </r>
  </si>
  <si>
    <r>
      <t xml:space="preserve">4. Ao terminar de inserir valores em todas as pastas citadas acima, a Pasta </t>
    </r>
    <r>
      <rPr>
        <b/>
        <sz val="12"/>
        <color indexed="12"/>
        <rFont val="Calibri"/>
        <family val="2"/>
      </rPr>
      <t>Orçamento (resumo)</t>
    </r>
    <r>
      <rPr>
        <b/>
        <sz val="12"/>
        <rFont val="Calibri"/>
        <family val="2"/>
      </rPr>
      <t xml:space="preserve"> já estará automaticamente preenchida até o item 4.6 Resultado total. </t>
    </r>
  </si>
  <si>
    <r>
      <t>5. O item Programas (4.7) representa a projeção de investimentos a serem realizados, e seus valores devem ser inseridos diretamente na Pasta</t>
    </r>
    <r>
      <rPr>
        <b/>
        <sz val="12"/>
        <color indexed="12"/>
        <rFont val="Calibri"/>
        <family val="2"/>
      </rPr>
      <t xml:space="preserve"> Orçamento (resumo).</t>
    </r>
  </si>
  <si>
    <r>
      <t>◘ 3.5. Na Planilha</t>
    </r>
    <r>
      <rPr>
        <b/>
        <sz val="12"/>
        <color indexed="12"/>
        <rFont val="Calibri"/>
        <family val="2"/>
      </rPr>
      <t xml:space="preserve"> Receita-Despesa</t>
    </r>
    <r>
      <rPr>
        <b/>
        <sz val="12"/>
        <rFont val="Calibri"/>
        <family val="2"/>
      </rPr>
      <t xml:space="preserve">, </t>
    </r>
    <r>
      <rPr>
        <b/>
        <sz val="12"/>
        <color indexed="10"/>
        <rFont val="Calibri"/>
        <family val="2"/>
      </rPr>
      <t>todas as linhas</t>
    </r>
    <r>
      <rPr>
        <b/>
        <sz val="12"/>
        <rFont val="Calibri"/>
        <family val="2"/>
      </rPr>
      <t xml:space="preserve">, </t>
    </r>
    <r>
      <rPr>
        <b/>
        <u/>
        <sz val="12"/>
        <color indexed="10"/>
        <rFont val="Calibri"/>
        <family val="2"/>
      </rPr>
      <t>DEVEM</t>
    </r>
    <r>
      <rPr>
        <b/>
        <sz val="12"/>
        <rFont val="Calibri"/>
        <family val="2"/>
      </rPr>
      <t xml:space="preserve"> ser acompanhadas das memórias de cálculo, notas técnicas  e justificativas através da coluna `V´ já identificada para esse fim.</t>
    </r>
  </si>
  <si>
    <r>
      <t xml:space="preserve">7. Consulte o </t>
    </r>
    <r>
      <rPr>
        <b/>
        <i/>
        <u/>
        <sz val="12"/>
        <rFont val="Calibri"/>
        <family val="2"/>
      </rPr>
      <t>Manual de Preenchimento do Relatório de Atividades</t>
    </r>
    <r>
      <rPr>
        <b/>
        <sz val="12"/>
        <rFont val="Calibri"/>
        <family val="2"/>
      </rPr>
      <t xml:space="preserve"> e siga os critérios de classificação das contas, em especial contas de receita e despesa.</t>
    </r>
  </si>
  <si>
    <r>
      <t>Gás, combustíveis, eletricidade</t>
    </r>
    <r>
      <rPr>
        <sz val="12"/>
        <rFont val="Calibri"/>
        <family val="2"/>
      </rPr>
      <t>, telefonia fixa</t>
    </r>
  </si>
  <si>
    <t>O Orçamento Programa deve ser validado com o Diretor Operacional responsável pela sua unidade, antes de enviar a Controladoria - Sede</t>
  </si>
  <si>
    <t>ORIENTAÇÕES PARA PREENCHIMENTO  DAS PLANILHAS</t>
  </si>
  <si>
    <r>
      <t xml:space="preserve">6. Essa planilha é padrão e não deve ser alterada em sua estrutura, salvo nas células liberadas para tal.....EXEMPLO:" </t>
    </r>
    <r>
      <rPr>
        <b/>
        <sz val="12"/>
        <color indexed="10"/>
        <rFont val="Calibri"/>
        <family val="2"/>
      </rPr>
      <t>LINHA LIVRE"</t>
    </r>
  </si>
  <si>
    <t xml:space="preserve">        4- Linha Livre</t>
  </si>
  <si>
    <r>
      <t>2. Inicie o preenchimento pela Pasta</t>
    </r>
    <r>
      <rPr>
        <b/>
        <sz val="12"/>
        <rFont val="Calibri"/>
        <family val="2"/>
      </rPr>
      <t xml:space="preserve"> Atividade Assistencial  ( preenchendo inclusive o nome do Diretor e os dados do Hospital) e na sequencia inserindo os valores correspondentes nas colunas de </t>
    </r>
    <r>
      <rPr>
        <b/>
        <u/>
        <sz val="12"/>
        <rFont val="Calibri"/>
        <family val="2"/>
      </rPr>
      <t>Janeiro a Dezembro</t>
    </r>
    <r>
      <rPr>
        <b/>
        <sz val="12"/>
        <rFont val="Calibri"/>
        <family val="2"/>
      </rPr>
      <t xml:space="preserve"> de todos os itens do Grupo 1 (Atividades Assistenciais), prosseguindo da mesma forma na Pasta Quadro de Pessoal , do item 2- Recursos Humanos, até o item 3 - Atividades Sociais.</t>
    </r>
  </si>
  <si>
    <t>ORÇAMENTO PROGRAMA 2017</t>
  </si>
  <si>
    <t>PRAZO DE ENTREGA: 04/11/2016</t>
  </si>
  <si>
    <t>Você está recebendo o Arquivo para elaboração do Planejamento Orçamentário Anual, para 2017, abaixo alguma considerações relevante para preenchimento.</t>
  </si>
  <si>
    <r>
      <t xml:space="preserve">1. Essa planilha segue o modelo do Relatório de Atividades ( SISATIV ); onde orientamos que se verifique os dados realizados até </t>
    </r>
    <r>
      <rPr>
        <b/>
        <u/>
        <sz val="12"/>
        <color indexed="10"/>
        <rFont val="Calibri"/>
        <family val="2"/>
      </rPr>
      <t>AGOSTO</t>
    </r>
    <r>
      <rPr>
        <b/>
        <sz val="12"/>
        <rFont val="Calibri"/>
        <family val="2"/>
      </rPr>
      <t>, para  auxiliá-los na elaboração e projeção para 2017.</t>
    </r>
  </si>
  <si>
    <t>PLANO DE AÇÃO - 5W2H</t>
  </si>
  <si>
    <t xml:space="preserve">Responsável: </t>
  </si>
  <si>
    <t>Ação</t>
  </si>
  <si>
    <t>(What)  O quê/Ação?</t>
  </si>
  <si>
    <t>(Why) Por quê?</t>
  </si>
  <si>
    <t>(How) Como?</t>
  </si>
  <si>
    <t>(When)  Quando?</t>
  </si>
  <si>
    <t>(Where) Onde?</t>
  </si>
  <si>
    <t>(How much) Quanto?</t>
  </si>
  <si>
    <t>Ok</t>
  </si>
  <si>
    <t>Total:</t>
  </si>
  <si>
    <t>Plano com ações executadas:</t>
  </si>
  <si>
    <t>(Who) Quem?</t>
  </si>
  <si>
    <t>Atrasado</t>
  </si>
  <si>
    <t xml:space="preserve">Total de Redução Monetária Esperada </t>
  </si>
  <si>
    <t>Qtde</t>
  </si>
  <si>
    <r>
      <rPr>
        <b/>
        <sz val="12"/>
        <color indexed="9"/>
        <rFont val="Arial"/>
        <family val="2"/>
      </rPr>
      <t xml:space="preserve">Objetivo do Plano: </t>
    </r>
    <r>
      <rPr>
        <sz val="12"/>
        <color indexed="9"/>
        <rFont val="Arial"/>
        <family val="2"/>
        <charset val="1"/>
      </rPr>
      <t>Cumprir metas do Orçamento Programa 2017</t>
    </r>
  </si>
  <si>
    <t>DADOS EM MÉDIA/MÊS</t>
  </si>
  <si>
    <t>RECEITA / DESPESA</t>
  </si>
  <si>
    <t>PRINCIPAIS IMPACTOS</t>
  </si>
  <si>
    <t>RECEITA INTEGRAL</t>
  </si>
  <si>
    <t xml:space="preserve"> 1 - PESSOAL PROPRIO
 (com Encargos e Benefícios)</t>
  </si>
  <si>
    <t>2 - SERVIÇOS PJ</t>
  </si>
  <si>
    <t>3 - SERVIÇOS MÉDICOS</t>
  </si>
  <si>
    <t>4 - MAT/MED + GASES + GEN</t>
  </si>
  <si>
    <t>5 - CONTAS DE CONSUMO</t>
  </si>
  <si>
    <t>6 - DESP. GERAIS</t>
  </si>
  <si>
    <t>DESPESA TOTAL</t>
  </si>
  <si>
    <t>CCC/Mês</t>
  </si>
  <si>
    <t>CCC / Ano</t>
  </si>
  <si>
    <t xml:space="preserve">RESULTADO </t>
  </si>
  <si>
    <t xml:space="preserve">% do resultado </t>
  </si>
  <si>
    <t>Resultado - Total/ Ano</t>
  </si>
  <si>
    <t>REALIZADO 2016</t>
  </si>
  <si>
    <t>ORÇAMENTO 2017</t>
  </si>
  <si>
    <t>PLANEJAMENTO ORÇAMENTÁRIO 2017 - RESUMO</t>
  </si>
  <si>
    <t>COMPARATIVO - Real 2016 x Orçado 2017</t>
  </si>
  <si>
    <t>OP 2017</t>
  </si>
  <si>
    <t>PREMISSAS:</t>
  </si>
  <si>
    <t>1. Nã reajustar receita</t>
  </si>
  <si>
    <t>2. Resultado Mínimo Zero</t>
  </si>
  <si>
    <t>3. Apresentar Plano de Ação, para redução das Despesas</t>
  </si>
  <si>
    <t xml:space="preserve">4. Adequar as despesas de acordo com a Receita Atual </t>
  </si>
  <si>
    <r>
      <t>Legenda:</t>
    </r>
    <r>
      <rPr>
        <sz val="12"/>
        <rFont val="Calibri"/>
        <family val="2"/>
      </rPr>
      <t xml:space="preserve"> </t>
    </r>
    <r>
      <rPr>
        <b/>
        <sz val="12"/>
        <color indexed="8"/>
        <rFont val="Calibri"/>
        <family val="2"/>
      </rPr>
      <t>Ok</t>
    </r>
    <r>
      <rPr>
        <sz val="12"/>
        <rFont val="Calibri"/>
        <family val="2"/>
      </rPr>
      <t xml:space="preserve"> -Ação concluída   </t>
    </r>
    <r>
      <rPr>
        <b/>
        <sz val="12"/>
        <color indexed="8"/>
        <rFont val="Calibri"/>
        <family val="2"/>
      </rPr>
      <t>At</t>
    </r>
    <r>
      <rPr>
        <sz val="12"/>
        <rFont val="Calibri"/>
        <family val="2"/>
      </rPr>
      <t>:Ação em atraso</t>
    </r>
  </si>
  <si>
    <t>ACOMPANHAMENTO ORÇAMENTÁRIO  - 2017</t>
  </si>
  <si>
    <t>ACUMULADO ANO 2017</t>
  </si>
  <si>
    <t>Reajuste salarial coletivo</t>
  </si>
  <si>
    <t>INPC</t>
  </si>
  <si>
    <t>PREVISTO ANO 2017</t>
  </si>
  <si>
    <r>
      <t xml:space="preserve">◘ 3.1. No item Receitas Operacionais, </t>
    </r>
    <r>
      <rPr>
        <b/>
        <sz val="16"/>
        <color indexed="10"/>
        <rFont val="Calibri"/>
        <family val="2"/>
      </rPr>
      <t>NÃO CORRIGIR A RECEITA EM FUNÇÃO DE POSSÍVEIS REAJUSTES.</t>
    </r>
  </si>
  <si>
    <r>
      <t xml:space="preserve">◘ 3.6. O Orçamento deve ser elaborado de forma que o resultado </t>
    </r>
    <r>
      <rPr>
        <b/>
        <i/>
        <u/>
        <sz val="12"/>
        <color indexed="10"/>
        <rFont val="Calibri"/>
        <family val="2"/>
      </rPr>
      <t xml:space="preserve">mínimo </t>
    </r>
    <r>
      <rPr>
        <b/>
        <i/>
        <u/>
        <sz val="12"/>
        <color indexed="10"/>
        <rFont val="Calibri"/>
        <family val="2"/>
      </rPr>
      <t>seja de ZERO, NÃO serão aceitos Orçamentos Negativos.</t>
    </r>
  </si>
  <si>
    <r>
      <t xml:space="preserve">Fonte: Banco Central índices econômicos - Base:  </t>
    </r>
    <r>
      <rPr>
        <b/>
        <u/>
        <sz val="12"/>
        <rFont val="Calibri"/>
        <family val="2"/>
      </rPr>
      <t>Outubro</t>
    </r>
    <r>
      <rPr>
        <b/>
        <u/>
        <sz val="12"/>
        <rFont val="Calibri"/>
        <family val="2"/>
      </rPr>
      <t>/2016  -</t>
    </r>
  </si>
  <si>
    <t>ANALISTA REC. HUM.</t>
  </si>
  <si>
    <t>ANALISTA SISTEMAS</t>
  </si>
  <si>
    <t>ASSESS. HOSPITALAR</t>
  </si>
  <si>
    <t>ASSESS.COMUNICACAO</t>
  </si>
  <si>
    <t>ASSIST. ADMINISTR.</t>
  </si>
  <si>
    <t>ASSIST. CONT.</t>
  </si>
  <si>
    <t>ASSIST. DIRETORIA</t>
  </si>
  <si>
    <t>ASSIST. FINANCEIRO</t>
  </si>
  <si>
    <t>AUX. ADMINIST.</t>
  </si>
  <si>
    <t>AUX. ALMOXARIFADO</t>
  </si>
  <si>
    <t>AUX. COLETA</t>
  </si>
  <si>
    <t>AUX. COZINHA</t>
  </si>
  <si>
    <t>AUX. DEP. PESSOAL</t>
  </si>
  <si>
    <t>AUX. FARMACIA</t>
  </si>
  <si>
    <t>AUX. LABORATORIO</t>
  </si>
  <si>
    <t>AUX. REG. MEDICA</t>
  </si>
  <si>
    <t>AUX. SERV. GERAIS</t>
  </si>
  <si>
    <t>BIOMEDICO (A) I</t>
  </si>
  <si>
    <t>COORD. ENFERMAGEM</t>
  </si>
  <si>
    <t>COPEIRO (A)</t>
  </si>
  <si>
    <t>COORDENAÇÃO DE LABORATÓRIO</t>
  </si>
  <si>
    <t>COSTUREIRA</t>
  </si>
  <si>
    <t>COZINHEIRO (A)</t>
  </si>
  <si>
    <t>DIR. ADM. FINANCEIRO</t>
  </si>
  <si>
    <t>DIR. ASSISTÊNCIAL</t>
  </si>
  <si>
    <t>DIR. DE APOIO</t>
  </si>
  <si>
    <t>DIR. GERAL</t>
  </si>
  <si>
    <t>DIR. OPERACIONAL</t>
  </si>
  <si>
    <t>DIR. TECNICO</t>
  </si>
  <si>
    <t>ENF. TRABALHO</t>
  </si>
  <si>
    <t>ENFERMEIRA AUDITORA</t>
  </si>
  <si>
    <t>ENFERMEIRO (A)</t>
  </si>
  <si>
    <t>ENG. SEG DO TRABALHO</t>
  </si>
  <si>
    <t>FARMACEUTICO (A)</t>
  </si>
  <si>
    <t>FISIOTERAPEUTA</t>
  </si>
  <si>
    <t>FONOAUDIOLOGO (A)</t>
  </si>
  <si>
    <t>GER. CONT. FINAN</t>
  </si>
  <si>
    <t>GERENTE. QUAL.</t>
  </si>
  <si>
    <t>INSTRUMENTADOR (A)</t>
  </si>
  <si>
    <t>JARDINEIRO</t>
  </si>
  <si>
    <t>JOVEM APRENDIZ</t>
  </si>
  <si>
    <t>LIDER ALMOXARIFADO</t>
  </si>
  <si>
    <t>MEDICO DO TRABALHO</t>
  </si>
  <si>
    <t>MOTORISTA</t>
  </si>
  <si>
    <t>NUTRICIONISTA</t>
  </si>
  <si>
    <t>PEDREIRO</t>
  </si>
  <si>
    <t>PINTOR</t>
  </si>
  <si>
    <t>PSICOLOGO(A)</t>
  </si>
  <si>
    <t>RECEPCIONISTA</t>
  </si>
  <si>
    <t>SUPERV. ADM.</t>
  </si>
  <si>
    <t>SUPERV. ADM. PESSOAL</t>
  </si>
  <si>
    <t>SUPERV. APOIO</t>
  </si>
  <si>
    <t>SUPERV. COMPRAS</t>
  </si>
  <si>
    <t>SUPERV. ENFERMAGEM</t>
  </si>
  <si>
    <t>SUPERV. FARMACIA</t>
  </si>
  <si>
    <t>SUPERV. FISIOTERAPIA</t>
  </si>
  <si>
    <t>SUPERV. S.A.D.T.</t>
  </si>
  <si>
    <t>SUPERV. TI</t>
  </si>
  <si>
    <t>SUPERVISOR CCIH</t>
  </si>
  <si>
    <t>SUPERVISOR S.N.D</t>
  </si>
  <si>
    <t>TEC. DE  LABORATORIO</t>
  </si>
  <si>
    <t>TEC. DE GESSO</t>
  </si>
  <si>
    <t>TEC. DE REFRIGERACAO</t>
  </si>
  <si>
    <t>TEC. EM ELETRICA</t>
  </si>
  <si>
    <t>TEC. ENFERMAGEM</t>
  </si>
  <si>
    <t>TEC. SEG. TRABALHO</t>
  </si>
  <si>
    <t>TERAPEUTA OCUPACIONAL</t>
  </si>
  <si>
    <t>COMPRADOR</t>
  </si>
  <si>
    <t>AUXILIAR DE MANUTENÇÃO</t>
  </si>
  <si>
    <t>COORD. DE LOGISTICA</t>
  </si>
  <si>
    <t>Dependência: HOSPITAL DE URGENCIA DA REGIÃO SUDOESTE- HURSO</t>
  </si>
  <si>
    <t>Diretor: REGINALDO COSTA BIFFE</t>
  </si>
  <si>
    <t>Cidade: SANTA HELENA DE GOIÁS</t>
  </si>
  <si>
    <t>UF: GO</t>
  </si>
  <si>
    <t xml:space="preserve">       20-  Licenças / atualização de software (mensalidades)</t>
  </si>
  <si>
    <t xml:space="preserve">       21-  Licenças / atualização de software (mensalidades)</t>
  </si>
  <si>
    <t xml:space="preserve">       22-  Licenças / atualização de software (mensalidades)</t>
  </si>
  <si>
    <t xml:space="preserve">       23-  Licenças / atualização de software (mensalidades)</t>
  </si>
  <si>
    <t xml:space="preserve">       24- Controle de Qualidade</t>
  </si>
  <si>
    <t xml:space="preserve">       25-  Licenças / atualização de software (mensalidades)</t>
  </si>
  <si>
    <t xml:space="preserve">       26-  Licenças / atualização de software (mensalidades)</t>
  </si>
  <si>
    <t xml:space="preserve">       27-  Licenças / atualização de software (mensalidades)</t>
  </si>
  <si>
    <t xml:space="preserve">       28-  Licenças / atualização de software (mensalidades)</t>
  </si>
  <si>
    <t xml:space="preserve">       14- Controle de Qualidade</t>
  </si>
  <si>
    <t xml:space="preserve">       15- Auditoria Contábil</t>
  </si>
  <si>
    <t xml:space="preserve">       16-Serviço de vigilancia e segurança</t>
  </si>
  <si>
    <t xml:space="preserve">       17-Exames laboratoriais</t>
  </si>
  <si>
    <t xml:space="preserve">       18-  Diversos (pequenos serviços/mão de obra)</t>
  </si>
  <si>
    <t>neste item está inserido o IAM- treinamento jovem aprendiz</t>
  </si>
  <si>
    <t xml:space="preserve">       29- Exames medicina do trabalho</t>
  </si>
  <si>
    <t xml:space="preserve">       8- Dieta enteral e parenteral</t>
  </si>
  <si>
    <t xml:space="preserve">       2- Containers</t>
  </si>
  <si>
    <t xml:space="preserve">       3- Impressoras</t>
  </si>
  <si>
    <t xml:space="preserve">      4- Cilindros e tanque para gases medicinais</t>
  </si>
  <si>
    <t>Digital Word - Locação de Impressoras - valor fixo de locação mais R$0,03 por cópia. Considerado a série histórica do hospital.</t>
  </si>
  <si>
    <t xml:space="preserve">        4- Alvarás de licenciamento e funcionamento</t>
  </si>
  <si>
    <t>Rádio Ouro Branco e publicação do balanço no mês de abril</t>
  </si>
  <si>
    <t xml:space="preserve">        5- Cartório</t>
  </si>
  <si>
    <t xml:space="preserve">        6-Correios</t>
  </si>
  <si>
    <t xml:space="preserve">        7- Manutenção veículos</t>
  </si>
  <si>
    <t xml:space="preserve">        8-Outras</t>
  </si>
  <si>
    <t>30- Consultoria</t>
  </si>
  <si>
    <t>31- Serviço de gráfica e impressos</t>
  </si>
  <si>
    <t>32- Recarga de extintores</t>
  </si>
  <si>
    <t>33- Serviço de radiologia</t>
  </si>
  <si>
    <t xml:space="preserve">       9- </t>
  </si>
  <si>
    <t>Não se aplica</t>
  </si>
  <si>
    <t>Conforme 3º aditivo contratual:  a partir de abril R$ 3.278.767,73 e sem previsão reajuste no 4º aditivo que vigorará a partir de 16/11/2016 a maio/2017</t>
  </si>
  <si>
    <t>Rendimento das aplicações financeira automáticas da CC realizadas no Banco Itaú. Considerado média de janeiro a setembro/2016</t>
  </si>
  <si>
    <t>Custo Cooporativo Compartilhado -  considerado valor do limite máximo</t>
  </si>
  <si>
    <t>Considerado média valores janeiro a setembro/2016, acrescido de 8% a titulo acordo coletivo em abril e maio. Equipe asssitencial subdimensionada, 16º plantão.</t>
  </si>
  <si>
    <t>Calculado considerando histórico mensal de 2016 e calendário de feriados de 2017</t>
  </si>
  <si>
    <t>Cálculo com base no quadro de pessoal definido para 2017 e aplicado reajustes conforme orientação seguindo datas base dos acordos coletivos</t>
  </si>
  <si>
    <t>Cálculo com base no quadro de pessoal definido para 2017 e aplicado reajustes conforme orientação seguindo datas base dos acordos coletivos (premio incentivo e trienio para enfermeiros)</t>
  </si>
  <si>
    <t>Calculo automático</t>
  </si>
  <si>
    <t>Cálculo com base no quadro de pessoal definido para 2017 e considerando a série histórica.</t>
  </si>
  <si>
    <t>Calculo automatico</t>
  </si>
  <si>
    <t xml:space="preserve">Transporte para 5 jovens aprendizes, conforme legislação </t>
  </si>
  <si>
    <t>WR NET - Serviços de 10MB de Internet. Aplicado reajuste do IGP-M (5,5%) em Janeiro, data base do contrato.</t>
  </si>
  <si>
    <t>Pró Rad - Empresa presta serviço de envio e controle de dosimetria. Aplicado reajuste do IGP-M (5,5%) a partir de Julho, data base do contrato.</t>
  </si>
  <si>
    <t>Teiko - Empresa presta serviço de suporte ao banco de dados (servidor).  Aplicado reajuste do IGP-M (5,5%) em  janeiro.Dezembro, data base do contrato.</t>
  </si>
  <si>
    <t>MODU Soluções Ambientais- Coleta dos Resíduos Hospitalares.  Aplicado reajuste do IGP-M (5,5%) em Agosto, data base do contrato.Considerado valor médio 2016</t>
  </si>
  <si>
    <t>Floramax- manejo de pragas. Aplicado reajuste do IGP-M (5,5%) em julho, data base do contrato.</t>
  </si>
  <si>
    <t>Floramax- limpeza caixas dágua em janeiro e julho. Aplicado reajuste do IGP-M (5,5%) em julho, data base do contrato</t>
  </si>
  <si>
    <t>Control Lab - Controle Externo de qualidade dos exames Laboratoriais. Aplicado reajuste do IGP-M (5,5%)em Novembro, data base do contrato. Cálculo pela média de 2016</t>
  </si>
  <si>
    <t>LM Auditores, serviço de auditoria externa. Aplicado reajuste do IGP-M (5,5%)em abril, data base do contrato.</t>
  </si>
  <si>
    <t>Angelo da Guarda - Empresa presta serviço de porteiros e vigilantes e da central de monitoramento no valor de R$23381,96. Aplicado reajuste do IGP-M (5,5%) a partir de Julho, data base do contrato.</t>
  </si>
  <si>
    <t>Hindeburg Cruvinel (Hormonal): exames não realizados internamente. Lab Santa Teresinha: gasometrias (contingência), Núcleo Laboratório: laboratório contratado para realização dos exames laboratoriais internamente. Calculado pela média de 2016.</t>
  </si>
  <si>
    <t>Contratação eventual de pequenos serviços como: marcenaria, obras e reparos, central de ar comprimido, manutenção de equipamentos e predial em geral.</t>
  </si>
  <si>
    <t>Wheb Informatica Ltda- Philips, licença uso software Tazy. Aplicado reajuste do IGP-M (5,5%)em setembro, data base do contrato.</t>
  </si>
  <si>
    <t>Marcos Cabrera Chamblas- sistema Radar. Aplicado reajuste do IGP-M (5,5%)em julho, data base do contrato</t>
  </si>
  <si>
    <t>Assecont: manutenção ponto eletronico. Aplicado reajuste do IGP-M (5,5%)em junho, data base do contrato.</t>
  </si>
  <si>
    <t>BR GAAP CONTABILIDADE- sistema SIPEF.Aplicado reajuste do IGP-M (5,5%)em janeiro, data base do contrato.</t>
  </si>
  <si>
    <t>Microlab laboratório de microbiologia, controle qualidade da água. Aplicado reajuste do IGP-M (5,5%)em maio, data base do contrato. Calculado pela média de 2016.</t>
  </si>
  <si>
    <t>Salux sistema de relatório de atividades. Aplicado reajuste do IGP-M (5,5%) em outubro/16, data base do contrato.</t>
  </si>
  <si>
    <t>Sisqual- empresa de pesquisa e desenvolvimento de sistemas de informação ltda. Aplicado reajuste do IGP-M (5,5%)em março, data base do contrato</t>
  </si>
  <si>
    <t>Planisa: sistema de custos implantado pela SES. Aplicado reajuste do IGP-M (5,5%)em abril, data base do contrato</t>
  </si>
  <si>
    <t>Interact. Aplicado reajuste do IGP-M (5,5%)em julho, data base do contrato</t>
  </si>
  <si>
    <t>Exames da medicina do trabalho; audiometria, espirometria, ECG e EEG. Calculado pela média de 2016.</t>
  </si>
  <si>
    <t>GHR- assistência técnica ao sistema Tazy. Calculado pela média de 2016.</t>
  </si>
  <si>
    <t>Serviços gráficos. Calculado pela média de 2016</t>
  </si>
  <si>
    <t>Serviços de recarga dos extintores. Calculado pela média de 2016</t>
  </si>
  <si>
    <t>Raymed: empresa de técnicos em radiologia. Aplicado reajuste do IGP-M (5,5%)em agosto, data base do contrato.</t>
  </si>
  <si>
    <t xml:space="preserve">Calculado pelo valor pago em 2016.Aplicado reajuste do IGP-M (5,5%). </t>
  </si>
  <si>
    <t>IBG, Shopping da Saúde (autoclave Baumer,processadora RX  e equipamentos lavandeira) e Siemens (arco cirúrgico). Aplicado reajuste do IGP-M (5,5%).</t>
  </si>
  <si>
    <t>Stemac: manutenção periódica grupo gerador. Calculado pela média de 2016. Aplicado reajuste do IGP-M (5,5%).</t>
  </si>
  <si>
    <t>SL Engenharia. Aplicado reajuste do IGP-M (5,5%), data base do contrato dezembro.</t>
  </si>
  <si>
    <t>Valores previstos somente para substituição de enxovais e uniformes sem condições de uso.</t>
  </si>
  <si>
    <t>Previsão de compra para substituição de instrumentais danificados em janeiro/2017</t>
  </si>
  <si>
    <t>Calculado pela média de junho a setembro. Aplicado reajuste do IGP-M (5,5%) em janeiro.</t>
  </si>
  <si>
    <t>Cálculo com base na ocupação do hospital. Aplicado reajuste do IGP-M (5,5%) em janeiro.</t>
  </si>
  <si>
    <t>Calculado pela média de janeiro a setembro. Aplicado reajuste do IGP-M (5,5%) em janeiro.</t>
  </si>
  <si>
    <t>EPIs. Calculado pela média de janeiro a setembro. Aplicado reajuste do IGP-M (5,5%) em janeiro.</t>
  </si>
  <si>
    <t>Calculado pela média de 2016 e reajustado em janeiro pelo IPCA (5%) conforme instruções</t>
  </si>
  <si>
    <t>Calculado pela média de 2016 e reajustado 5,3%, conforme instruções</t>
  </si>
  <si>
    <t>Hospcom: aluguel de 5 ventiladores mecanicos a R$ 1300,00/ cada. Contrato sem cláusula de reajuste.</t>
  </si>
  <si>
    <t>Clovis e Clemente (LOQ MAC).Aplicado reajuste do IGP-M (5,5%) em abril.</t>
  </si>
  <si>
    <t>IBG.Aplicado reajuste do IGP-M (5,5%) em janeiro.</t>
  </si>
  <si>
    <t>34- Locaweb</t>
  </si>
  <si>
    <t>Serviços de e-mail Hursoprosaude. Aplicado reajuste do IGP-M (5,5%)em janeiro.</t>
  </si>
  <si>
    <t>Taxa de Contribuição Municipal para liberação dos alvarás de Funcionamento, Vigilância sanitária e Corpo de Bombeiros.</t>
  </si>
  <si>
    <t>RT junto CREMEGO, COREN (reajustados pelo IGP-M 5,5%,) e contribuição a Federação das Santas Casas, mantido valor mensalidade de 2016</t>
  </si>
  <si>
    <t>Frete gases medicinais.Reajustado 5% conforme instruções</t>
  </si>
  <si>
    <t xml:space="preserve">Calculado pela média de 2016 e reajustado 5,5%, </t>
  </si>
  <si>
    <t>Calculado pela méida de 2016 e reajustado 5,5%</t>
  </si>
  <si>
    <t>Estimativa</t>
  </si>
  <si>
    <t>Calculado pela média de janeiro a setembro/2016</t>
  </si>
  <si>
    <t xml:space="preserve">        16-Oftalmologia</t>
  </si>
  <si>
    <t xml:space="preserve">         5- Nefrologia </t>
  </si>
  <si>
    <t xml:space="preserve">         4- Hemoterapia Responsabilidade Técnica</t>
  </si>
  <si>
    <t xml:space="preserve">         1- Cardiofit -  Exames de Ecocardiografia</t>
  </si>
  <si>
    <t xml:space="preserve">         2- Radiologia - Serviço do Radiologista </t>
  </si>
  <si>
    <t xml:space="preserve">         3- Endoscopia </t>
  </si>
  <si>
    <t>Não será aplicado reajuste, salvo haja repactuação com o Estado.</t>
  </si>
  <si>
    <t xml:space="preserve">Reduzindo  as admissões/altas, administrando a média de permanência </t>
  </si>
  <si>
    <t>Redução do volume de procedimentos até o limite pactuado com o Estado</t>
  </si>
  <si>
    <t>Quadro de Pessoal</t>
  </si>
  <si>
    <t>Redução das Lideranças</t>
  </si>
  <si>
    <t>efetuando demissões</t>
  </si>
  <si>
    <t>Reginaldo</t>
  </si>
  <si>
    <t>Serviços Médicos</t>
  </si>
  <si>
    <t>Renegociação com Equipes Médicas</t>
  </si>
  <si>
    <t>Consumo</t>
  </si>
  <si>
    <t>Redução de 8% nos itens de consumo</t>
  </si>
  <si>
    <t>Para reduzir as despesas com os pacientes criticos encaminhados via complexo regulador</t>
  </si>
  <si>
    <t xml:space="preserve">Reduzir despesas com a folha de pagamento </t>
  </si>
  <si>
    <t>Reduzir despesa com Serviço Médico</t>
  </si>
  <si>
    <t xml:space="preserve">Reduzir despesa com o consumo dos itens material e medicamento reembolsáveis e não reembolsáveis </t>
  </si>
  <si>
    <t>Reduzindo  as admissões/altas, administrando a média de permanência, revisar os controles diários acompanhados pelos diretores das áreas administrativa, assistencial e de apoio</t>
  </si>
  <si>
    <t>Reginaldo (demais diretores)</t>
  </si>
  <si>
    <t xml:space="preserve">Unidades de Internação </t>
  </si>
  <si>
    <t>Setores qualidade, segurança e medicina do trabalho, laboratorio, enfermagem diretoria</t>
  </si>
  <si>
    <t>CCC</t>
  </si>
  <si>
    <t>Para contribuir no equilibrio do resultado</t>
  </si>
  <si>
    <t>Enylo</t>
  </si>
  <si>
    <t>Sede</t>
  </si>
  <si>
    <t>D</t>
  </si>
  <si>
    <t>Redução de acordo com a variação sugerida em planilha</t>
  </si>
  <si>
    <t>Renegociando com a Sede</t>
  </si>
  <si>
    <t>Segue considerações:</t>
  </si>
  <si>
    <t>- Temos possibilidade de redução do valor da engenharia clínica?-</t>
  </si>
  <si>
    <t>- No caso da CCC, estarei verificando a opção na SEDE.</t>
  </si>
  <si>
    <t>- No nosso quadro atual CLT, termos possibilidade de outras reduções, fora  as lideranças?</t>
  </si>
  <si>
    <t>- No plano de ação, seria possível estimar os valores financeiros para as eventuais reduções?</t>
  </si>
  <si>
    <t>- No caso de uniformes, normalmente não se destina nenhum valor?</t>
  </si>
  <si>
    <t>- Temos algum possibilidade de redução de custos com limpeza e lavanderia?</t>
  </si>
  <si>
    <t>- Será implementado alguma ação para a redução em água, energia e/ou telefone?</t>
  </si>
  <si>
    <t>- Temos alguma proposta para redução de valores com despesas de viagem e condução/táxi?</t>
  </si>
  <si>
    <t>16 DEMISSÕES</t>
  </si>
  <si>
    <t>Rescisão Contrato</t>
  </si>
  <si>
    <t>Calculado pela média de 2016 e reajustado 5,3%, conforme instruções e com previsão de econômia com critérios de revisão dos processos de higienização e limpeza e intensificação do uso do poço artesiano</t>
  </si>
  <si>
    <t>negociação com a Sede já houve uma redução de 32.000,00 para 26.000,00 negociada na Sede Danilo apoiou</t>
  </si>
  <si>
    <t>ok</t>
  </si>
  <si>
    <t>nosso quadro já se encontra limitado pois precisamos atender as notificaçõe dos conselhos de classe e sindicatos alem da necessidade de mantermos a cobertura das escalas dos estatutários</t>
  </si>
  <si>
    <t xml:space="preserve">vamos comparar com os itens atuais consumo e identificar as reduções por grupo </t>
  </si>
  <si>
    <t xml:space="preserve">eles sempre foram lançados no item tecidos e confecções </t>
  </si>
  <si>
    <t xml:space="preserve">estimados uma redução de aproximadamente ______% revendo os processos </t>
  </si>
  <si>
    <t>água já fazemos uso do poço artesiano mas prevemos uma redução de ___% energia já existe um programa de revesamento e horários de funcionamento dos aparelhos de ar condicionado mesmo sendo aplicado X% de acordo com o manual estimamos uma redução de ___%</t>
  </si>
  <si>
    <t>reduzimos viagens e iremos renegociar taxi... Quanto a este último as péssimas condições dos nossos veículos de passeio nos obriga a utilizar os serviços de taxi.</t>
  </si>
  <si>
    <t>Redução do percentual atual renegociando com o Estado o limite de até 82% de ocupação</t>
  </si>
  <si>
    <t xml:space="preserve">Diretoria Geral e Diretoria Operacional </t>
  </si>
  <si>
    <t xml:space="preserve">Novembro/Dezembro </t>
  </si>
  <si>
    <t xml:space="preserve">Secretaria de Estado da Saúde </t>
  </si>
  <si>
    <t>Renegociar % ocupação</t>
  </si>
  <si>
    <t xml:space="preserve">Renegociar volume de metas atual </t>
  </si>
  <si>
    <t xml:space="preserve">Redução Bucomaxilofacial e oftalmologia, </t>
  </si>
  <si>
    <t>bucomaxilo e oftalmologia.</t>
  </si>
  <si>
    <t>Calculado pela média de janeiro a setembro. Aplicado reajuste do IGP-M (5,5%) em janeiro. Redução gradativa do custo com peças e material de reposição a partir de maio, novembro e dezembro 2017</t>
  </si>
  <si>
    <t>Calculado pela média de 2016 e reajustado 5,3%, conforme instruções e com previsão de econômia com critérios de revezamento e horários na utilização dos aparelhos de ar condicionado</t>
  </si>
  <si>
    <t>Taxi Valdivino. Calculado pela média de 2016 e reajustado 5%,  aplicando redução sobre a média de 2016 após negociação com prestador de serviços</t>
  </si>
  <si>
    <t>CCC- calculado pelo valor máximo previsto em contrato. Aguardando negociação para redução a partir de abril de 2017</t>
  </si>
  <si>
    <t>Cálculo com base na ocupação do hospital. Aplicado reajuste do IGP-M (5,5%) em janeiro. Estimando redução após negociação das metas contratuais.</t>
  </si>
  <si>
    <t>Calculado pela média de 2016 e reajustado em janeiro pelo IPCA (5%) conforme instruções. Estimando redução após reavaliação do cardápio.</t>
  </si>
  <si>
    <t>Calculado pela média de 2016 e reajustado 5%, aplicando redução sobre a média praticada em 2016. Estimando redução de acordo com os agendamentos das reuniões do conselho de administração, treinamentos e demais reuniões agendadas em São Paulo e Goiânia.</t>
  </si>
  <si>
    <t>CONTRATOS  VIGENTES NO HURSO E VALORES FIRMADOS</t>
  </si>
  <si>
    <t>CONTRATADO</t>
  </si>
  <si>
    <t>RAZÃO SOCIAL</t>
  </si>
  <si>
    <t>VALOR CONTRATADO</t>
  </si>
  <si>
    <t>RESP. PELO SERVIÇO (HURSO)</t>
  </si>
  <si>
    <t>INICIO DE CONTRATO</t>
  </si>
  <si>
    <t>RESPONSÁVEL PELO SERVIÇO</t>
  </si>
  <si>
    <t>1.1</t>
  </si>
  <si>
    <t>Clínica Radiológica de Rio Verde</t>
  </si>
  <si>
    <t>APARECIDA</t>
  </si>
  <si>
    <t>1.2</t>
  </si>
  <si>
    <t>Grupo de Estudo Clínico Cirúrgico do Aparelho Digestivo</t>
  </si>
  <si>
    <t>REGINALDO BIFFE</t>
  </si>
  <si>
    <t>1.3</t>
  </si>
  <si>
    <t>Moizeusss &amp; Flávia Assistência Neurológica</t>
  </si>
  <si>
    <t>1.5</t>
  </si>
  <si>
    <t>Faciale Assistência Odontológica</t>
  </si>
  <si>
    <t>1.7</t>
  </si>
  <si>
    <t>Prevclint Prevenir Clínica Integrada</t>
  </si>
  <si>
    <t>R$                                 21,00 Plantão Sobre aviso/ R$ 40,00 Plantão Presencial</t>
  </si>
  <si>
    <t>1.8</t>
  </si>
  <si>
    <t>Médicos Associados em Gestão de Saúde</t>
  </si>
  <si>
    <t>R$ 98,04 h/plantão + radiologia+cirurgia plastica + RT Agência Transfusional</t>
  </si>
  <si>
    <t>1.12</t>
  </si>
  <si>
    <t>Bonviver Clínica Médica Ltda ME (Cardiologia)</t>
  </si>
  <si>
    <t>1.17</t>
  </si>
  <si>
    <t>PAW Serviços Médicos Ltda (UTI Ped.)</t>
  </si>
  <si>
    <t>1.14</t>
  </si>
  <si>
    <t>CMW Serviços Médicos</t>
  </si>
  <si>
    <t>1.20</t>
  </si>
  <si>
    <t>T 5 Ortopedistas Associados</t>
  </si>
  <si>
    <t>R$                                                                                              98,04 h/plantão</t>
  </si>
  <si>
    <t>1.21</t>
  </si>
  <si>
    <t>OB GB Serviços Médicos</t>
  </si>
  <si>
    <t xml:space="preserve"> R$147.000,00 (R$ 17.000,00 Infectologia + R$ 130.000,00 UTI Ped)</t>
  </si>
  <si>
    <t>1.22</t>
  </si>
  <si>
    <t>STW Serviços Médicos Ltda</t>
  </si>
  <si>
    <t>1.23</t>
  </si>
  <si>
    <t>WUTI Serviços Médicos</t>
  </si>
  <si>
    <t>1.24</t>
  </si>
  <si>
    <t>LGW Serviços Médicos</t>
  </si>
  <si>
    <t>1.25</t>
  </si>
  <si>
    <t>Clinica de Anestesiologia de Goiás</t>
  </si>
  <si>
    <t xml:space="preserve">R$ 147.700,00 Serviços de Anestesiologia </t>
  </si>
  <si>
    <t>1.26</t>
  </si>
  <si>
    <t>Clinica de Diagnostico e Tratamento em Nefrologica do Sudoeste Goiano Ltda</t>
  </si>
  <si>
    <t>1.27</t>
  </si>
  <si>
    <t>SEMPREVIDA (UTI Adulto)</t>
  </si>
  <si>
    <t>1.28</t>
  </si>
  <si>
    <t>IOS-Instituto de Olhos Sudoeste</t>
  </si>
  <si>
    <t>1.29</t>
  </si>
  <si>
    <t>CID - Clinica de Infectologia e Diagnose Ltda</t>
  </si>
  <si>
    <t>2.1</t>
  </si>
  <si>
    <t xml:space="preserve">Segurança Angelo D'Guarda Ltda </t>
  </si>
  <si>
    <t>R$ 23.381,96 (R$ 20953,96 p/ serviço de portaria + R$2.428,00 monitoramento eletrônico de ambiente)</t>
  </si>
  <si>
    <t>Eder</t>
  </si>
  <si>
    <t>HELENO</t>
  </si>
  <si>
    <t>2.2</t>
  </si>
  <si>
    <t>Floramax Controle de Pragas Ltda</t>
  </si>
  <si>
    <t>R$ 753,70 (obs: semestralmente tem-se o valor de R$ 1.307,50 desinfecção das caixas d'agua)</t>
  </si>
  <si>
    <t>Analú</t>
  </si>
  <si>
    <t>ROBERTA</t>
  </si>
  <si>
    <t>2.3</t>
  </si>
  <si>
    <t>Iliane Cardoso Alencar Manutenção EPP</t>
  </si>
  <si>
    <t>Aparecida</t>
  </si>
  <si>
    <t>2.4</t>
  </si>
  <si>
    <t>SL- Engenharia Hospitalar Ltda</t>
  </si>
  <si>
    <t>LUIS FERNANDO</t>
  </si>
  <si>
    <t>2.6</t>
  </si>
  <si>
    <t>Gestão e Consultoria Ltda</t>
  </si>
  <si>
    <t>Thaisa</t>
  </si>
  <si>
    <t>2.7</t>
  </si>
  <si>
    <t>IAM- Instituto de Assistência a Menores</t>
  </si>
  <si>
    <t>Ricardo</t>
  </si>
  <si>
    <t>RICARDO VALERIANO</t>
  </si>
  <si>
    <t>2.8</t>
  </si>
  <si>
    <t>Liquigas Distribuidoras S.A (GLP)</t>
  </si>
  <si>
    <t>3,48 por kg</t>
  </si>
  <si>
    <t>Jó Henrique</t>
  </si>
  <si>
    <t>NORTON</t>
  </si>
  <si>
    <t>2.9</t>
  </si>
  <si>
    <t>Digital World Representações Comercio e Serviços Ltda</t>
  </si>
  <si>
    <t>R$                                     900,00 + 0,03 por cópia/impressão produzida</t>
  </si>
  <si>
    <t>Deleon</t>
  </si>
  <si>
    <t>DELEON</t>
  </si>
  <si>
    <t>2.10</t>
  </si>
  <si>
    <t>Teiko Suporte em Banco de Dados Ltda</t>
  </si>
  <si>
    <t>R$                                      1.267,12+ 142,56 por hora/homem excedentes</t>
  </si>
  <si>
    <t>2.11</t>
  </si>
  <si>
    <t>Pro- Rad Consultores em Radioproteção S/S Ltda</t>
  </si>
  <si>
    <t>R$ 12,80 por dosimetro de torax + R$ 10,00 pelas despesas de expedição dos dosimetros.</t>
  </si>
  <si>
    <t>Rodrigo</t>
  </si>
  <si>
    <t>ANTONIO SERGIO</t>
  </si>
  <si>
    <t>2.13</t>
  </si>
  <si>
    <t>MODU Soluções Ambientais Ltda - ME ( Biocidade)</t>
  </si>
  <si>
    <t>R$ 2,45 por quilo/residuo coletado + R$ 1,80 por unid. Lampada fluorescente queimada</t>
  </si>
  <si>
    <t>2.16</t>
  </si>
  <si>
    <t>Wheb Informática Ltda (Licença de uso do software) (Philips)</t>
  </si>
  <si>
    <t>R$ 8021,97 houve reajuste de 9,56% R$ 8.788,87</t>
  </si>
  <si>
    <t>GHR Consultoria Tecnologica em Informatica Ltda (assessoria)</t>
  </si>
  <si>
    <t>R$ 85,00 por hora/consultor de projetos; R$ 110,00 por hora/coordenador de projetos; R$65,00 por hora/serviços executados internamente + despesas do alimentação; transporte e hospedagem</t>
  </si>
  <si>
    <t>2.17</t>
  </si>
  <si>
    <t>Fesurv- Universidade de Rio Verde</t>
  </si>
  <si>
    <t>Não se aplica (estágios)</t>
  </si>
  <si>
    <t>Carla</t>
  </si>
  <si>
    <t>LUIS AMARAL/MARLA</t>
  </si>
  <si>
    <t>2.18</t>
  </si>
  <si>
    <t>Termo de Adesão Gestão Online (Claro)</t>
  </si>
  <si>
    <t>vari de acordo com o consumo mensal</t>
  </si>
  <si>
    <t>Bruno</t>
  </si>
  <si>
    <t>LUIS AMARAL</t>
  </si>
  <si>
    <t>2.19</t>
  </si>
  <si>
    <t>IBG - Indústria Brasileira de Gases</t>
  </si>
  <si>
    <t>R$ 3.050,00(cilindros (R$ 2.000,00) e tanque (600,00)); R$ 450,00(assistencia técnica)</t>
  </si>
  <si>
    <t>Jó  (gases)/ Eder (assistência técnica)</t>
  </si>
  <si>
    <t>2.20</t>
  </si>
  <si>
    <t>Visimax Tecnologia (Marcos Cabrera</t>
  </si>
  <si>
    <t>R$ 1.478,19 (1.330,58 +deslocamento 25% sobre o preço do litro de combust. por km rodado + reembolso de despesas com alimentação, hospedagem e transporte)</t>
  </si>
  <si>
    <t>CLAUDINEIA</t>
  </si>
  <si>
    <t>2.21</t>
  </si>
  <si>
    <t>Assecont Contabilidade &amp; Informática</t>
  </si>
  <si>
    <t>R$                                                                                                                                     666,00 mensal</t>
  </si>
  <si>
    <t>2.22</t>
  </si>
  <si>
    <t xml:space="preserve">Embrateges Empresa Brasileira </t>
  </si>
  <si>
    <t>2.23</t>
  </si>
  <si>
    <t>Control Lab</t>
  </si>
  <si>
    <t xml:space="preserve"> R$  2.872,76 + ISS     ( 34.473,12 em 12 parcelas mensais)</t>
  </si>
  <si>
    <t>Henrique</t>
  </si>
  <si>
    <t>HENRIQUE</t>
  </si>
  <si>
    <t>2.24</t>
  </si>
  <si>
    <t>BR GAAP Contabilidade (software)</t>
  </si>
  <si>
    <t>Claudineia</t>
  </si>
  <si>
    <t>2.26</t>
  </si>
  <si>
    <t>Comunicação e Editora Ouro Branco Ltda - ME (Radio Ouro Branco)</t>
  </si>
  <si>
    <t>Camila (ascom)</t>
  </si>
  <si>
    <t>CAMILA (ASCOM)</t>
  </si>
  <si>
    <t>2.27</t>
  </si>
  <si>
    <t>WR NET</t>
  </si>
  <si>
    <t>2.28</t>
  </si>
  <si>
    <t>Microlab Laboratório de Microbiologia</t>
  </si>
  <si>
    <t>Danilusi</t>
  </si>
  <si>
    <t>MAXSUELEN</t>
  </si>
  <si>
    <t>2.30</t>
  </si>
  <si>
    <t>LM Auditores</t>
  </si>
  <si>
    <t>2.31</t>
  </si>
  <si>
    <t>Clovis Clemente e CIA Ltda (LOC MAQ)</t>
  </si>
  <si>
    <t>2.32</t>
  </si>
  <si>
    <t>Lablink Systems Informatica</t>
  </si>
  <si>
    <t>NÃO SE APLICA</t>
  </si>
  <si>
    <t>2.33</t>
  </si>
  <si>
    <t>Bio Diagnóstica</t>
  </si>
  <si>
    <t>R$ 1,40 p/ equipamento de Bioquimica; R$ 2,88 p/ equipamento de Hematologia; R$ 6.700,00 mensal p/ analisador de gases até 500 amostras, sendo cobrado R$ 15,00 por exame excedente; R$ 5,50 por equipamento de coagulação.</t>
  </si>
  <si>
    <t>2.34</t>
  </si>
  <si>
    <t>Grantec Processamentos de Dados Ltda</t>
  </si>
  <si>
    <t>ANDREIA MELLO</t>
  </si>
  <si>
    <t>2.35</t>
  </si>
  <si>
    <t>Fundação Carlos Alberto Vanzolini</t>
  </si>
  <si>
    <t>R$ 41.850,00 (parcela inicial correspondente a 30% do valor + 10 parcelas mensais referente aos 70%)</t>
  </si>
  <si>
    <t>THAISA</t>
  </si>
  <si>
    <t>2.36</t>
  </si>
  <si>
    <t xml:space="preserve">Indumebra Serviços Médicos </t>
  </si>
  <si>
    <t>Engenharia Clinica</t>
  </si>
  <si>
    <t>2.37</t>
  </si>
  <si>
    <t>Hospcom Equipamentos Hospitalares Ltda -EPP</t>
  </si>
  <si>
    <t>R$ 1.300,00 por equipamento</t>
  </si>
  <si>
    <t>ENGENHARIA CLINICA</t>
  </si>
  <si>
    <t>2.38</t>
  </si>
  <si>
    <t>Valdivino Figueira Souza (Taxi e Auto Socorro Santa Helena)</t>
  </si>
  <si>
    <t>R$ 370,00 p/ viagem em Gyn; R$ 100,00 p/ viagem em Rio Verde; R$ 15,00 p/ serviços em Santa Helena</t>
  </si>
  <si>
    <t>2.39</t>
  </si>
  <si>
    <t>Qualimed Comércio Ltda - EPP</t>
  </si>
  <si>
    <t>2.40</t>
  </si>
  <si>
    <t>Canal das Compras</t>
  </si>
  <si>
    <t>R$ 5,00 por pesquisa completa; R$ 3,00 por pesquisa tentada e não concluida; R$ 4.422,00 (valor minimo para emissão da NF)</t>
  </si>
  <si>
    <t>2.41</t>
  </si>
  <si>
    <t>Hindenburg C. G. da Costa e Cia Ltda - ME (Hormonal)</t>
  </si>
  <si>
    <t>Conforme tabela de preço constante do contrato</t>
  </si>
  <si>
    <t>2.42</t>
  </si>
  <si>
    <t>Shopping da Saúde Ltda ME</t>
  </si>
  <si>
    <t>2.43</t>
  </si>
  <si>
    <t>DPC Brasil Ltda</t>
  </si>
  <si>
    <t>Não se aplica (coleta de resíduos)</t>
  </si>
  <si>
    <t>2.44</t>
  </si>
  <si>
    <t xml:space="preserve">Philips Medical Systems Ltda </t>
  </si>
  <si>
    <t>2.45</t>
  </si>
  <si>
    <t>Siemens Ltda (manutenção do arco cirurgico)</t>
  </si>
  <si>
    <t>2.46</t>
  </si>
  <si>
    <t>Seguradora Nobre Seguros</t>
  </si>
  <si>
    <t>variável</t>
  </si>
  <si>
    <t>2.47</t>
  </si>
  <si>
    <t>Seguradora Porto Seguro</t>
  </si>
  <si>
    <t>2.48</t>
  </si>
  <si>
    <t>Planisa Planejamento e Organização de Instituições de Saúde S/S Ltda</t>
  </si>
  <si>
    <t>2.49</t>
  </si>
  <si>
    <t>Interact Development - Desenvolvimento de Sistemas de Gestão Ltda</t>
  </si>
  <si>
    <t>NÍVEA</t>
  </si>
  <si>
    <t>2.50</t>
  </si>
  <si>
    <t>Raymed Hospitalar Ltda-ME</t>
  </si>
  <si>
    <t>2.51</t>
  </si>
  <si>
    <t>Roberto Martins Spadoni &amp; Cia Ltda (Medicina do Trabalho</t>
  </si>
  <si>
    <t>Exames de Audiometria R$ 17,00                                                                                                                                                              Exames de Esperiometria R$ 30,00                                                                                                                                                            Exames de ECG (Eletrocardiograma) R$30,00                                                                                                                                           Exames EEG (Eletroencefalograma) R$ 55,00</t>
  </si>
  <si>
    <t>PATRÍCIA E DR. JOAQUIM</t>
  </si>
  <si>
    <t>2.52</t>
  </si>
  <si>
    <t>Sisqual - Empresa de Pesquisa e Desenvolvimento de Sistemas de Informação Ltda</t>
  </si>
  <si>
    <t>2.53</t>
  </si>
  <si>
    <t>Salux - Informatização em Saúde Ltda</t>
  </si>
  <si>
    <t>2.54</t>
  </si>
  <si>
    <t xml:space="preserve">Sião Lana Serviços Ambientais - SL Ambiental </t>
  </si>
  <si>
    <t>1º parcela R$ 4.750,00, 2ª parcela R$ 3.800,00 e 3ª parcela R$ 950,00</t>
  </si>
  <si>
    <t>2.55</t>
  </si>
  <si>
    <t>Laboratório Núcleo</t>
  </si>
  <si>
    <t>ORÇAMENTO 2016</t>
  </si>
  <si>
    <t>DIFERENÇA R$
(Orçado 2017 x Real 2016)</t>
  </si>
  <si>
    <t xml:space="preserve">Hora extra: Considerado média valores janeiro a setembro/2016, acrescido de 8% a titulo acordo coletivo em abril e maio.
Transporte para 5 jovens aprendizes, conforme legislação </t>
  </si>
  <si>
    <t>Basicamente o mesmos serviços realizados hoje com alguns reajustes</t>
  </si>
  <si>
    <t>Redução de serviços médicos  - Plano de ação (4) Não será aplicado reajuste, salvo haja repactuação com o Estado.</t>
  </si>
  <si>
    <t>Calculado pela média de janeiro a setembro. Aplicado reajuste do IGP-M (5,5%) em janeiro. Redução gradativa do custo com peças e material de reposição a partir de maio, novembro e dezembro 2017 Plano de Ação (5)</t>
  </si>
  <si>
    <t>Dependência: Hospital de Urgencia da Região Sudoeste- Hurso</t>
  </si>
  <si>
    <t>Diretor: Reginaldo Costa Biffe</t>
  </si>
  <si>
    <t>Cidade: Santa Helena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</si>
</sst>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8" formatCode="&quot;R$&quot;\ #,##0.00;[Red]\-&quot;R$&quot;\ #,##0.00"/>
    <numFmt numFmtId="164" formatCode="_(* #,##0.00_);_(* \(#,##0.00\);_(* &quot;-&quot;??_);_(@_)"/>
    <numFmt numFmtId="165" formatCode="_(&quot;Cr$&quot;* #,##0.00_);_(&quot;Cr$&quot;* \(#,##0.00\);_(&quot;Cr$&quot;* &quot;-&quot;??_);_(@_)"/>
    <numFmt numFmtId="166" formatCode="0_)"/>
    <numFmt numFmtId="167" formatCode="0.0%"/>
    <numFmt numFmtId="168" formatCode="#,##0.0_);\(#,##0.0\)"/>
    <numFmt numFmtId="169" formatCode="0.0_)"/>
    <numFmt numFmtId="170" formatCode="_(* #,##0_);_(* \(#,##0\);_(* &quot;-&quot;??_);_(@_)"/>
    <numFmt numFmtId="171" formatCode="_-[$R$-416]\ * #,##0.00_-;\-[$R$-416]\ * #,##0.00_-;_-[$R$-416]\ * &quot;-&quot;??_-;_-@_-"/>
    <numFmt numFmtId="172" formatCode="dd/mm/yy"/>
    <numFmt numFmtId="173" formatCode="#,##0_ ;[Red]\-#,##0\ "/>
    <numFmt numFmtId="174" formatCode="_-* #,##0_-;\-* #,##0_-;_-* &quot;-&quot;??_-;_-@_-"/>
    <numFmt numFmtId="175" formatCode="#,##0.00\ ;&quot; (&quot;#,##0.00\);&quot; -&quot;#\ ;@\ "/>
    <numFmt numFmtId="176" formatCode="_(* #,##0.00_);_(* \(#,##0.00\);_(* \-??_);_(@_)"/>
  </numFmts>
  <fonts count="136" x14ac:knownFonts="1">
    <font>
      <sz val="10"/>
      <name val="Courie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9"/>
      <color indexed="81"/>
      <name val="Tahoma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u/>
      <sz val="16"/>
      <name val="Arial"/>
      <family val="2"/>
    </font>
    <font>
      <b/>
      <sz val="24"/>
      <name val="Arial"/>
      <family val="2"/>
    </font>
    <font>
      <sz val="14"/>
      <name val="Arial"/>
      <family val="2"/>
    </font>
    <font>
      <b/>
      <sz val="15"/>
      <name val="Arial"/>
      <family val="2"/>
    </font>
    <font>
      <sz val="15"/>
      <name val="Arial"/>
      <family val="2"/>
    </font>
    <font>
      <sz val="10"/>
      <name val="Courier"/>
      <family val="3"/>
    </font>
    <font>
      <b/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6"/>
      <name val="Arial"/>
      <family val="2"/>
    </font>
    <font>
      <sz val="16"/>
      <color indexed="10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9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0"/>
      <color indexed="8"/>
      <name val="Calibri"/>
      <family val="2"/>
    </font>
    <font>
      <sz val="10"/>
      <name val="Calibri"/>
      <family val="2"/>
    </font>
    <font>
      <sz val="10"/>
      <color indexed="10"/>
      <name val="Calibri"/>
      <family val="2"/>
    </font>
    <font>
      <b/>
      <sz val="10"/>
      <color indexed="10"/>
      <name val="Calibri"/>
      <family val="2"/>
    </font>
    <font>
      <sz val="10"/>
      <color indexed="9"/>
      <name val="Calibri"/>
      <family val="2"/>
    </font>
    <font>
      <b/>
      <u/>
      <sz val="12"/>
      <name val="Calibri"/>
      <family val="2"/>
    </font>
    <font>
      <b/>
      <u/>
      <sz val="12"/>
      <color indexed="10"/>
      <name val="Calibri"/>
      <family val="2"/>
    </font>
    <font>
      <b/>
      <sz val="12"/>
      <color indexed="12"/>
      <name val="Calibri"/>
      <family val="2"/>
    </font>
    <font>
      <b/>
      <sz val="12"/>
      <color indexed="10"/>
      <name val="Calibri"/>
      <family val="2"/>
    </font>
    <font>
      <b/>
      <i/>
      <u/>
      <sz val="12"/>
      <name val="Calibri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6"/>
      <color indexed="10"/>
      <name val="Calibri"/>
      <family val="2"/>
    </font>
    <font>
      <b/>
      <i/>
      <u/>
      <sz val="12"/>
      <color indexed="10"/>
      <name val="Calibri"/>
      <family val="2"/>
    </font>
    <font>
      <sz val="10"/>
      <color indexed="8"/>
      <name val="Calibri"/>
      <family val="2"/>
      <charset val="1"/>
    </font>
    <font>
      <sz val="10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  <charset val="1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"/>
      <name val="Calibri"/>
      <family val="2"/>
    </font>
    <font>
      <sz val="12"/>
      <color indexed="8"/>
      <name val="Calibri"/>
      <family val="2"/>
    </font>
    <font>
      <sz val="10"/>
      <name val="Times New Roman"/>
      <family val="1"/>
    </font>
    <font>
      <sz val="10"/>
      <color indexed="8"/>
      <name val="Calibri"/>
      <family val="2"/>
    </font>
    <font>
      <sz val="10"/>
      <name val="Courier New"/>
      <family val="3"/>
    </font>
    <font>
      <b/>
      <sz val="10"/>
      <name val="Times New Roman"/>
      <family val="1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5"/>
      <color rgb="FFFF000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i/>
      <u/>
      <sz val="20"/>
      <color rgb="FFFF0000"/>
      <name val="Arial"/>
      <family val="2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18"/>
      <name val="Calibri"/>
      <family val="2"/>
      <scheme val="minor"/>
    </font>
    <font>
      <sz val="14"/>
      <color indexed="1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0"/>
      <color indexed="22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indexed="10"/>
      <name val="Calibri"/>
      <family val="2"/>
      <scheme val="minor"/>
    </font>
    <font>
      <sz val="14"/>
      <color indexed="10"/>
      <name val="Calibri"/>
      <family val="2"/>
      <scheme val="minor"/>
    </font>
    <font>
      <b/>
      <sz val="14"/>
      <color indexed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color theme="0" tint="-0.14999847407452621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sz val="10"/>
      <color theme="0" tint="-4.9989318521683403E-2"/>
      <name val="Calibri"/>
      <family val="2"/>
      <scheme val="minor"/>
    </font>
    <font>
      <b/>
      <sz val="10"/>
      <color indexed="1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0"/>
      <color indexed="8"/>
      <name val="Calibri"/>
      <family val="2"/>
      <scheme val="minor"/>
    </font>
    <font>
      <sz val="14"/>
      <name val="Calibri"/>
      <family val="2"/>
      <scheme val="minor"/>
    </font>
    <font>
      <b/>
      <u/>
      <sz val="12"/>
      <name val="Calibri"/>
      <family val="2"/>
      <scheme val="minor"/>
    </font>
    <font>
      <u val="singleAccounting"/>
      <sz val="12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u/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indexed="18"/>
      <name val="Calibri"/>
      <family val="2"/>
      <scheme val="minor"/>
    </font>
    <font>
      <b/>
      <sz val="11"/>
      <color indexed="18"/>
      <name val="Calibri"/>
      <family val="2"/>
      <scheme val="minor"/>
    </font>
    <font>
      <b/>
      <u val="singleAccounting"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indexed="12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6"/>
      <color indexed="12"/>
      <name val="Calibri"/>
      <family val="2"/>
      <scheme val="minor"/>
    </font>
    <font>
      <b/>
      <sz val="12"/>
      <color theme="1" tint="4.9989318521683403E-2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u/>
      <sz val="16"/>
      <color theme="3" tint="-0.249977111117893"/>
      <name val="Arial"/>
      <family val="2"/>
    </font>
    <font>
      <b/>
      <sz val="12"/>
      <color theme="3" tint="-0.249977111117893"/>
      <name val="Arial"/>
      <family val="2"/>
    </font>
    <font>
      <b/>
      <i/>
      <u/>
      <sz val="12"/>
      <color theme="1"/>
      <name val="Arial"/>
      <family val="2"/>
    </font>
    <font>
      <sz val="12"/>
      <color rgb="FF000000"/>
      <name val="Calibri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indexed="81"/>
      <name val="Calibri"/>
      <family val="2"/>
      <scheme val="minor"/>
    </font>
    <font>
      <sz val="11"/>
      <color indexed="81"/>
      <name val="Calibri"/>
      <family val="2"/>
      <scheme val="minor"/>
    </font>
    <font>
      <b/>
      <sz val="10"/>
      <color indexed="81"/>
      <name val="Segoe UI"/>
      <family val="2"/>
    </font>
    <font>
      <sz val="10"/>
      <color indexed="81"/>
      <name val="Segoe UI"/>
      <family val="2"/>
    </font>
    <font>
      <sz val="11"/>
      <color indexed="81"/>
      <name val="Segoe UI"/>
      <family val="2"/>
    </font>
    <font>
      <sz val="10"/>
      <color indexed="8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8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DF9B1"/>
        <bgColor indexed="64"/>
      </patternFill>
    </fill>
    <fill>
      <patternFill patternType="lightGray">
        <bgColor theme="3" tint="0.7999816888943144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215B69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499984740745262"/>
        <bgColor rgb="FF000000"/>
      </patternFill>
    </fill>
    <fill>
      <patternFill patternType="solid">
        <fgColor theme="8" tint="0.79998168889431442"/>
        <b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AF"/>
        <bgColor indexed="64"/>
      </patternFill>
    </fill>
    <fill>
      <patternFill patternType="lightGray">
        <bgColor theme="8" tint="-0.499984740745262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70C0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23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55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9"/>
      </top>
      <bottom style="dotted">
        <color indexed="9"/>
      </bottom>
      <diagonal/>
    </border>
    <border>
      <left/>
      <right/>
      <top style="dotted">
        <color indexed="9"/>
      </top>
      <bottom style="dotted">
        <color indexed="9"/>
      </bottom>
      <diagonal/>
    </border>
    <border>
      <left/>
      <right style="thin">
        <color indexed="64"/>
      </right>
      <top style="dotted">
        <color indexed="9"/>
      </top>
      <bottom style="dotted">
        <color indexed="9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64"/>
      </right>
      <top/>
      <bottom style="dotted">
        <color indexed="9"/>
      </bottom>
      <diagonal/>
    </border>
    <border>
      <left style="thin">
        <color indexed="64"/>
      </left>
      <right/>
      <top style="dotted">
        <color indexed="9"/>
      </top>
      <bottom/>
      <diagonal/>
    </border>
    <border>
      <left/>
      <right/>
      <top style="dotted">
        <color indexed="9"/>
      </top>
      <bottom/>
      <diagonal/>
    </border>
    <border>
      <left/>
      <right style="thin">
        <color indexed="64"/>
      </right>
      <top style="dotted">
        <color indexed="9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9"/>
      </bottom>
      <diagonal/>
    </border>
    <border>
      <left/>
      <right/>
      <top style="thin">
        <color indexed="64"/>
      </top>
      <bottom style="dotted">
        <color indexed="9"/>
      </bottom>
      <diagonal/>
    </border>
    <border>
      <left/>
      <right style="thin">
        <color indexed="64"/>
      </right>
      <top style="thin">
        <color indexed="64"/>
      </top>
      <bottom style="dotted">
        <color indexed="9"/>
      </bottom>
      <diagonal/>
    </border>
    <border>
      <left style="thin">
        <color indexed="64"/>
      </left>
      <right/>
      <top style="dotted">
        <color indexed="9"/>
      </top>
      <bottom style="thin">
        <color indexed="64"/>
      </bottom>
      <diagonal/>
    </border>
    <border>
      <left/>
      <right/>
      <top style="dotted">
        <color indexed="9"/>
      </top>
      <bottom style="thin">
        <color indexed="64"/>
      </bottom>
      <diagonal/>
    </border>
    <border>
      <left/>
      <right style="thin">
        <color indexed="64"/>
      </right>
      <top style="dotted">
        <color indexed="9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hair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theme="0" tint="-0.14996795556505021"/>
      </bottom>
      <diagonal/>
    </border>
    <border>
      <left style="medium">
        <color indexed="64"/>
      </left>
      <right/>
      <top style="thin">
        <color theme="0" tint="-0.14996795556505021"/>
      </top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/>
      <right style="thin">
        <color theme="0" tint="-0.24994659260841701"/>
      </right>
      <top/>
      <bottom/>
      <diagonal/>
    </border>
    <border>
      <left style="medium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hair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hair">
        <color indexed="64"/>
      </top>
      <bottom style="thin">
        <color indexed="64"/>
      </bottom>
      <diagonal/>
    </border>
  </borders>
  <cellStyleXfs count="27">
    <xf numFmtId="166" fontId="0" fillId="0" borderId="0" applyNumberFormat="0"/>
    <xf numFmtId="0" fontId="40" fillId="0" borderId="0"/>
    <xf numFmtId="0" fontId="2" fillId="0" borderId="0"/>
    <xf numFmtId="165" fontId="2" fillId="0" borderId="0" applyFont="0" applyFill="0" applyBorder="0" applyAlignment="0" applyProtection="0"/>
    <xf numFmtId="166" fontId="12" fillId="0" borderId="0" applyNumberFormat="0"/>
    <xf numFmtId="0" fontId="40" fillId="0" borderId="0"/>
    <xf numFmtId="166" fontId="4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66" fontId="48" fillId="0" borderId="0"/>
    <xf numFmtId="0" fontId="37" fillId="0" borderId="0"/>
    <xf numFmtId="0" fontId="40" fillId="0" borderId="0"/>
    <xf numFmtId="0" fontId="40" fillId="0" borderId="0"/>
    <xf numFmtId="9" fontId="2" fillId="0" borderId="0" applyFont="0" applyFill="0" applyBorder="0" applyAlignment="0" applyProtection="0"/>
    <xf numFmtId="9" fontId="48" fillId="0" borderId="0" applyFill="0" applyBorder="0" applyAlignment="0" applyProtection="0"/>
    <xf numFmtId="9" fontId="40" fillId="0" borderId="0" applyFill="0" applyBorder="0" applyAlignment="0" applyProtection="0"/>
    <xf numFmtId="175" fontId="2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64" fontId="2" fillId="0" borderId="0" applyFont="0" applyFill="0" applyBorder="0" applyAlignment="0" applyProtection="0"/>
    <xf numFmtId="176" fontId="48" fillId="0" borderId="0" applyFill="0" applyBorder="0" applyAlignment="0" applyProtection="0"/>
  </cellStyleXfs>
  <cellXfs count="1516">
    <xf numFmtId="166" fontId="0" fillId="0" borderId="0" xfId="0"/>
    <xf numFmtId="166" fontId="2" fillId="0" borderId="0" xfId="0" applyFont="1" applyAlignment="1">
      <alignment vertical="center"/>
    </xf>
    <xf numFmtId="0" fontId="7" fillId="0" borderId="0" xfId="0" applyNumberFormat="1" applyFont="1" applyFill="1" applyAlignment="1" applyProtection="1">
      <alignment horizontal="left"/>
    </xf>
    <xf numFmtId="166" fontId="54" fillId="0" borderId="0" xfId="0" applyFont="1" applyAlignment="1">
      <alignment vertical="center"/>
    </xf>
    <xf numFmtId="0" fontId="8" fillId="0" borderId="0" xfId="0" applyNumberFormat="1" applyFont="1" applyFill="1" applyAlignment="1" applyProtection="1"/>
    <xf numFmtId="166" fontId="2" fillId="0" borderId="0" xfId="0" applyFont="1" applyBorder="1" applyAlignment="1">
      <alignment horizontal="center" vertical="center"/>
    </xf>
    <xf numFmtId="166" fontId="2" fillId="0" borderId="0" xfId="0" applyFont="1" applyFill="1" applyAlignment="1">
      <alignment vertical="center"/>
    </xf>
    <xf numFmtId="166" fontId="10" fillId="0" borderId="0" xfId="0" applyFont="1" applyFill="1" applyAlignment="1">
      <alignment vertical="center"/>
    </xf>
    <xf numFmtId="166" fontId="10" fillId="0" borderId="0" xfId="0" applyFont="1" applyFill="1" applyAlignment="1">
      <alignment horizontal="left" vertical="center"/>
    </xf>
    <xf numFmtId="166" fontId="3" fillId="8" borderId="1" xfId="0" applyFont="1" applyFill="1" applyBorder="1" applyAlignment="1">
      <alignment horizontal="center" vertical="center"/>
    </xf>
    <xf numFmtId="166" fontId="10" fillId="0" borderId="0" xfId="0" applyFont="1" applyAlignment="1">
      <alignment vertical="center"/>
    </xf>
    <xf numFmtId="166" fontId="9" fillId="0" borderId="1" xfId="0" applyFont="1" applyFill="1" applyBorder="1" applyAlignment="1" applyProtection="1">
      <alignment horizontal="center" vertical="center"/>
      <protection locked="0"/>
    </xf>
    <xf numFmtId="9" fontId="9" fillId="0" borderId="1" xfId="15" applyFont="1" applyFill="1" applyBorder="1" applyAlignment="1" applyProtection="1">
      <alignment horizontal="center" vertical="center"/>
      <protection locked="0"/>
    </xf>
    <xf numFmtId="166" fontId="11" fillId="0" borderId="0" xfId="0" applyFont="1" applyAlignment="1">
      <alignment vertical="center"/>
    </xf>
    <xf numFmtId="166" fontId="9" fillId="8" borderId="2" xfId="0" applyFont="1" applyFill="1" applyBorder="1" applyAlignment="1" applyProtection="1">
      <alignment horizontal="center" vertical="center"/>
      <protection locked="0"/>
    </xf>
    <xf numFmtId="166" fontId="9" fillId="8" borderId="3" xfId="0" applyFont="1" applyFill="1" applyBorder="1" applyAlignment="1" applyProtection="1">
      <alignment horizontal="center" vertical="center"/>
      <protection locked="0"/>
    </xf>
    <xf numFmtId="166" fontId="9" fillId="0" borderId="1" xfId="0" applyFont="1" applyFill="1" applyBorder="1" applyAlignment="1" applyProtection="1">
      <alignment vertical="center"/>
      <protection locked="0"/>
    </xf>
    <xf numFmtId="166" fontId="55" fillId="0" borderId="0" xfId="0" applyFont="1" applyFill="1" applyBorder="1" applyAlignment="1">
      <alignment vertical="center"/>
    </xf>
    <xf numFmtId="166" fontId="56" fillId="0" borderId="0" xfId="0" applyFont="1" applyFill="1" applyBorder="1" applyAlignment="1">
      <alignment vertical="center"/>
    </xf>
    <xf numFmtId="166" fontId="55" fillId="0" borderId="0" xfId="0" applyFont="1" applyFill="1" applyBorder="1" applyAlignment="1" applyProtection="1">
      <alignment vertical="center"/>
    </xf>
    <xf numFmtId="166" fontId="55" fillId="0" borderId="4" xfId="0" applyFont="1" applyFill="1" applyBorder="1" applyAlignment="1" applyProtection="1">
      <alignment vertical="center"/>
    </xf>
    <xf numFmtId="166" fontId="17" fillId="8" borderId="5" xfId="0" applyFont="1" applyFill="1" applyBorder="1" applyAlignment="1">
      <alignment horizontal="center" vertical="center"/>
    </xf>
    <xf numFmtId="0" fontId="18" fillId="0" borderId="0" xfId="0" applyNumberFormat="1" applyFont="1" applyFill="1" applyAlignment="1" applyProtection="1">
      <alignment horizontal="left"/>
    </xf>
    <xf numFmtId="166" fontId="57" fillId="0" borderId="0" xfId="0" applyFont="1" applyAlignment="1">
      <alignment vertical="center"/>
    </xf>
    <xf numFmtId="166" fontId="19" fillId="0" borderId="0" xfId="0" applyFont="1" applyAlignment="1">
      <alignment vertical="center"/>
    </xf>
    <xf numFmtId="166" fontId="9" fillId="0" borderId="0" xfId="0" applyFont="1" applyFill="1" applyBorder="1" applyAlignment="1" applyProtection="1">
      <alignment horizontal="center" vertical="center"/>
    </xf>
    <xf numFmtId="166" fontId="9" fillId="0" borderId="0" xfId="0" applyFont="1" applyFill="1" applyBorder="1" applyAlignment="1" applyProtection="1">
      <alignment vertical="center"/>
    </xf>
    <xf numFmtId="167" fontId="56" fillId="0" borderId="0" xfId="15" applyNumberFormat="1" applyFont="1" applyFill="1" applyBorder="1" applyAlignment="1">
      <alignment vertical="center"/>
    </xf>
    <xf numFmtId="4" fontId="56" fillId="0" borderId="0" xfId="0" applyNumberFormat="1" applyFont="1" applyFill="1" applyBorder="1" applyAlignment="1">
      <alignment vertical="center"/>
    </xf>
    <xf numFmtId="164" fontId="58" fillId="0" borderId="0" xfId="25" applyFont="1" applyFill="1" applyBorder="1" applyAlignment="1">
      <alignment horizontal="right" vertical="center" wrapText="1"/>
    </xf>
    <xf numFmtId="164" fontId="58" fillId="0" borderId="0" xfId="25" applyFont="1" applyFill="1" applyBorder="1" applyAlignment="1">
      <alignment horizontal="right" vertical="center"/>
    </xf>
    <xf numFmtId="170" fontId="58" fillId="0" borderId="0" xfId="25" applyNumberFormat="1" applyFont="1" applyFill="1" applyBorder="1" applyAlignment="1">
      <alignment horizontal="right" vertical="center"/>
    </xf>
    <xf numFmtId="164" fontId="58" fillId="9" borderId="0" xfId="25" applyFont="1" applyFill="1" applyBorder="1" applyAlignment="1">
      <alignment horizontal="right" vertical="center"/>
    </xf>
    <xf numFmtId="164" fontId="56" fillId="0" borderId="0" xfId="25" applyFont="1" applyFill="1" applyBorder="1" applyAlignment="1">
      <alignment vertical="center"/>
    </xf>
    <xf numFmtId="4" fontId="56" fillId="0" borderId="0" xfId="0" applyNumberFormat="1" applyFont="1" applyFill="1" applyBorder="1" applyAlignment="1">
      <alignment vertical="center" wrapText="1"/>
    </xf>
    <xf numFmtId="4" fontId="56" fillId="0" borderId="0" xfId="0" applyNumberFormat="1" applyFont="1" applyFill="1" applyBorder="1" applyAlignment="1">
      <alignment horizontal="center" vertical="center"/>
    </xf>
    <xf numFmtId="4" fontId="56" fillId="0" borderId="0" xfId="0" applyNumberFormat="1" applyFont="1" applyFill="1" applyBorder="1" applyAlignment="1">
      <alignment horizontal="right" vertical="center"/>
    </xf>
    <xf numFmtId="4" fontId="56" fillId="9" borderId="0" xfId="0" applyNumberFormat="1" applyFont="1" applyFill="1" applyBorder="1" applyAlignment="1">
      <alignment horizontal="right" vertical="center"/>
    </xf>
    <xf numFmtId="167" fontId="59" fillId="0" borderId="0" xfId="15" applyNumberFormat="1" applyFont="1" applyFill="1" applyBorder="1" applyAlignment="1">
      <alignment vertical="center"/>
    </xf>
    <xf numFmtId="4" fontId="59" fillId="0" borderId="0" xfId="0" applyNumberFormat="1" applyFont="1" applyFill="1" applyBorder="1" applyAlignment="1">
      <alignment vertical="center"/>
    </xf>
    <xf numFmtId="167" fontId="59" fillId="0" borderId="0" xfId="15" applyNumberFormat="1" applyFont="1" applyFill="1" applyBorder="1" applyAlignment="1">
      <alignment horizontal="center" vertical="center" wrapText="1"/>
    </xf>
    <xf numFmtId="4" fontId="59" fillId="0" borderId="0" xfId="0" applyNumberFormat="1" applyFont="1" applyFill="1" applyBorder="1" applyAlignment="1">
      <alignment horizontal="center" vertical="center" wrapText="1"/>
    </xf>
    <xf numFmtId="10" fontId="56" fillId="0" borderId="0" xfId="15" applyNumberFormat="1" applyFont="1" applyFill="1" applyBorder="1" applyAlignment="1">
      <alignment horizontal="center" vertical="center"/>
    </xf>
    <xf numFmtId="3" fontId="56" fillId="0" borderId="99" xfId="25" applyNumberFormat="1" applyFont="1" applyFill="1" applyBorder="1" applyAlignment="1" applyProtection="1">
      <alignment horizontal="center" vertical="center"/>
      <protection locked="0"/>
    </xf>
    <xf numFmtId="3" fontId="56" fillId="10" borderId="99" xfId="25" applyNumberFormat="1" applyFont="1" applyFill="1" applyBorder="1" applyAlignment="1" applyProtection="1">
      <alignment horizontal="center" vertical="center"/>
      <protection locked="0"/>
    </xf>
    <xf numFmtId="3" fontId="56" fillId="0" borderId="100" xfId="25" applyNumberFormat="1" applyFont="1" applyFill="1" applyBorder="1" applyAlignment="1" applyProtection="1">
      <alignment horizontal="center" vertical="center"/>
      <protection locked="0"/>
    </xf>
    <xf numFmtId="3" fontId="56" fillId="10" borderId="100" xfId="25" applyNumberFormat="1" applyFont="1" applyFill="1" applyBorder="1" applyAlignment="1" applyProtection="1">
      <alignment horizontal="center" vertical="center"/>
      <protection locked="0"/>
    </xf>
    <xf numFmtId="3" fontId="56" fillId="0" borderId="101" xfId="25" applyNumberFormat="1" applyFont="1" applyFill="1" applyBorder="1" applyAlignment="1" applyProtection="1">
      <alignment horizontal="center" vertical="center"/>
      <protection locked="0"/>
    </xf>
    <xf numFmtId="3" fontId="56" fillId="10" borderId="101" xfId="25" applyNumberFormat="1" applyFont="1" applyFill="1" applyBorder="1" applyAlignment="1" applyProtection="1">
      <alignment horizontal="center" vertical="center"/>
      <protection locked="0"/>
    </xf>
    <xf numFmtId="3" fontId="56" fillId="11" borderId="99" xfId="25" applyNumberFormat="1" applyFont="1" applyFill="1" applyBorder="1" applyAlignment="1" applyProtection="1">
      <alignment horizontal="center" vertical="center"/>
    </xf>
    <xf numFmtId="3" fontId="56" fillId="0" borderId="99" xfId="25" applyNumberFormat="1" applyFont="1" applyFill="1" applyBorder="1" applyAlignment="1" applyProtection="1">
      <alignment horizontal="center" vertical="center"/>
    </xf>
    <xf numFmtId="3" fontId="56" fillId="11" borderId="100" xfId="25" applyNumberFormat="1" applyFont="1" applyFill="1" applyBorder="1" applyAlignment="1" applyProtection="1">
      <alignment horizontal="center" vertical="center"/>
    </xf>
    <xf numFmtId="3" fontId="56" fillId="0" borderId="100" xfId="25" applyNumberFormat="1" applyFont="1" applyFill="1" applyBorder="1" applyAlignment="1" applyProtection="1">
      <alignment horizontal="center" vertical="center"/>
    </xf>
    <xf numFmtId="3" fontId="56" fillId="11" borderId="101" xfId="25" applyNumberFormat="1" applyFont="1" applyFill="1" applyBorder="1" applyAlignment="1" applyProtection="1">
      <alignment horizontal="center" vertical="center"/>
    </xf>
    <xf numFmtId="3" fontId="56" fillId="0" borderId="101" xfId="25" applyNumberFormat="1" applyFont="1" applyFill="1" applyBorder="1" applyAlignment="1" applyProtection="1">
      <alignment horizontal="center" vertical="center"/>
    </xf>
    <xf numFmtId="167" fontId="55" fillId="0" borderId="7" xfId="15" applyNumberFormat="1" applyFont="1" applyFill="1" applyBorder="1" applyAlignment="1" applyProtection="1">
      <alignment horizontal="center" vertical="center"/>
    </xf>
    <xf numFmtId="167" fontId="55" fillId="0" borderId="8" xfId="15" applyNumberFormat="1" applyFont="1" applyFill="1" applyBorder="1" applyAlignment="1" applyProtection="1">
      <alignment horizontal="center" vertical="center"/>
    </xf>
    <xf numFmtId="167" fontId="55" fillId="0" borderId="9" xfId="15" applyNumberFormat="1" applyFont="1" applyFill="1" applyBorder="1" applyAlignment="1" applyProtection="1">
      <alignment horizontal="center" vertical="center"/>
    </xf>
    <xf numFmtId="167" fontId="55" fillId="0" borderId="0" xfId="15" applyNumberFormat="1" applyFont="1" applyFill="1" applyBorder="1" applyAlignment="1" applyProtection="1">
      <alignment horizontal="center" vertical="center"/>
    </xf>
    <xf numFmtId="167" fontId="55" fillId="0" borderId="0" xfId="15" applyNumberFormat="1" applyFont="1" applyFill="1" applyBorder="1" applyAlignment="1">
      <alignment horizontal="center" vertical="center"/>
    </xf>
    <xf numFmtId="3" fontId="58" fillId="0" borderId="0" xfId="0" applyNumberFormat="1" applyFont="1" applyFill="1" applyBorder="1" applyAlignment="1">
      <alignment horizontal="center" vertical="center"/>
    </xf>
    <xf numFmtId="3" fontId="58" fillId="0" borderId="10" xfId="15" applyNumberFormat="1" applyFont="1" applyFill="1" applyBorder="1" applyAlignment="1" applyProtection="1">
      <alignment horizontal="center" vertical="center"/>
    </xf>
    <xf numFmtId="3" fontId="58" fillId="0" borderId="11" xfId="15" applyNumberFormat="1" applyFont="1" applyFill="1" applyBorder="1" applyAlignment="1" applyProtection="1">
      <alignment horizontal="center" vertical="center"/>
    </xf>
    <xf numFmtId="3" fontId="58" fillId="12" borderId="11" xfId="15" applyNumberFormat="1" applyFont="1" applyFill="1" applyBorder="1" applyAlignment="1" applyProtection="1">
      <alignment horizontal="center" vertical="center"/>
    </xf>
    <xf numFmtId="3" fontId="58" fillId="12" borderId="1" xfId="15" applyNumberFormat="1" applyFont="1" applyFill="1" applyBorder="1" applyAlignment="1" applyProtection="1">
      <alignment horizontal="center" vertical="center"/>
    </xf>
    <xf numFmtId="3" fontId="58" fillId="0" borderId="0" xfId="0" applyNumberFormat="1" applyFont="1" applyFill="1" applyBorder="1" applyAlignment="1" applyProtection="1">
      <alignment horizontal="center" vertical="center"/>
    </xf>
    <xf numFmtId="3" fontId="58" fillId="0" borderId="10" xfId="0" applyNumberFormat="1" applyFont="1" applyFill="1" applyBorder="1" applyAlignment="1" applyProtection="1">
      <alignment horizontal="center" vertical="center"/>
    </xf>
    <xf numFmtId="3" fontId="58" fillId="0" borderId="11" xfId="0" applyNumberFormat="1" applyFont="1" applyFill="1" applyBorder="1" applyAlignment="1" applyProtection="1">
      <alignment horizontal="center" vertical="center"/>
    </xf>
    <xf numFmtId="3" fontId="58" fillId="12" borderId="11" xfId="0" applyNumberFormat="1" applyFont="1" applyFill="1" applyBorder="1" applyAlignment="1" applyProtection="1">
      <alignment horizontal="center" vertical="center"/>
    </xf>
    <xf numFmtId="166" fontId="55" fillId="0" borderId="12" xfId="0" applyFont="1" applyFill="1" applyBorder="1" applyAlignment="1" applyProtection="1">
      <alignment vertical="center"/>
    </xf>
    <xf numFmtId="166" fontId="55" fillId="0" borderId="102" xfId="0" applyFont="1" applyFill="1" applyBorder="1" applyAlignment="1" applyProtection="1">
      <alignment vertical="center"/>
    </xf>
    <xf numFmtId="166" fontId="60" fillId="12" borderId="13" xfId="0" applyFont="1" applyFill="1" applyBorder="1" applyAlignment="1" applyProtection="1">
      <alignment vertical="center"/>
    </xf>
    <xf numFmtId="166" fontId="60" fillId="12" borderId="103" xfId="0" applyFont="1" applyFill="1" applyBorder="1" applyAlignment="1" applyProtection="1">
      <alignment vertical="center"/>
    </xf>
    <xf numFmtId="3" fontId="55" fillId="0" borderId="0" xfId="0" applyNumberFormat="1" applyFont="1" applyFill="1" applyBorder="1" applyAlignment="1">
      <alignment horizontal="center" vertical="center"/>
    </xf>
    <xf numFmtId="3" fontId="55" fillId="0" borderId="14" xfId="0" applyNumberFormat="1" applyFont="1" applyFill="1" applyBorder="1" applyAlignment="1" applyProtection="1">
      <alignment horizontal="center" vertical="center"/>
    </xf>
    <xf numFmtId="3" fontId="55" fillId="0" borderId="15" xfId="0" applyNumberFormat="1" applyFont="1" applyFill="1" applyBorder="1" applyAlignment="1" applyProtection="1">
      <alignment horizontal="center" vertical="center"/>
    </xf>
    <xf numFmtId="3" fontId="60" fillId="12" borderId="104" xfId="0" applyNumberFormat="1" applyFont="1" applyFill="1" applyBorder="1" applyAlignment="1" applyProtection="1">
      <alignment horizontal="center" vertical="center"/>
    </xf>
    <xf numFmtId="3" fontId="55" fillId="0" borderId="0" xfId="0" applyNumberFormat="1" applyFont="1" applyFill="1" applyBorder="1" applyAlignment="1" applyProtection="1">
      <alignment horizontal="center" vertical="center"/>
    </xf>
    <xf numFmtId="3" fontId="60" fillId="12" borderId="105" xfId="0" applyNumberFormat="1" applyFont="1" applyFill="1" applyBorder="1" applyAlignment="1" applyProtection="1">
      <alignment horizontal="center" vertical="center"/>
    </xf>
    <xf numFmtId="3" fontId="55" fillId="0" borderId="0" xfId="0" applyNumberFormat="1" applyFont="1" applyFill="1" applyBorder="1" applyAlignment="1">
      <alignment horizontal="center" vertical="center" wrapText="1"/>
    </xf>
    <xf numFmtId="3" fontId="55" fillId="0" borderId="9" xfId="0" applyNumberFormat="1" applyFont="1" applyFill="1" applyBorder="1" applyAlignment="1" applyProtection="1">
      <alignment horizontal="center" vertical="center"/>
    </xf>
    <xf numFmtId="3" fontId="60" fillId="12" borderId="106" xfId="0" applyNumberFormat="1" applyFont="1" applyFill="1" applyBorder="1" applyAlignment="1" applyProtection="1">
      <alignment horizontal="center" vertical="center"/>
    </xf>
    <xf numFmtId="3" fontId="60" fillId="12" borderId="107" xfId="0" applyNumberFormat="1" applyFont="1" applyFill="1" applyBorder="1" applyAlignment="1" applyProtection="1">
      <alignment horizontal="center" vertical="center"/>
    </xf>
    <xf numFmtId="3" fontId="61" fillId="12" borderId="2" xfId="0" applyNumberFormat="1" applyFont="1" applyFill="1" applyBorder="1" applyAlignment="1" applyProtection="1">
      <alignment vertical="center"/>
    </xf>
    <xf numFmtId="3" fontId="55" fillId="0" borderId="0" xfId="0" applyNumberFormat="1" applyFont="1" applyFill="1" applyBorder="1" applyAlignment="1">
      <alignment vertical="center"/>
    </xf>
    <xf numFmtId="3" fontId="61" fillId="12" borderId="108" xfId="0" applyNumberFormat="1" applyFont="1" applyFill="1" applyBorder="1" applyAlignment="1" applyProtection="1">
      <alignment vertical="center"/>
    </xf>
    <xf numFmtId="167" fontId="60" fillId="0" borderId="0" xfId="15" applyNumberFormat="1" applyFont="1" applyFill="1" applyBorder="1" applyAlignment="1">
      <alignment horizontal="center" vertical="center"/>
    </xf>
    <xf numFmtId="166" fontId="2" fillId="0" borderId="16" xfId="0" applyFont="1" applyFill="1" applyBorder="1" applyAlignment="1" applyProtection="1">
      <alignment horizontal="center"/>
      <protection locked="0"/>
    </xf>
    <xf numFmtId="166" fontId="2" fillId="0" borderId="1" xfId="0" applyFont="1" applyBorder="1" applyAlignment="1" applyProtection="1">
      <alignment horizontal="center"/>
      <protection locked="0"/>
    </xf>
    <xf numFmtId="3" fontId="20" fillId="0" borderId="17" xfId="0" applyNumberFormat="1" applyFont="1" applyFill="1" applyBorder="1" applyAlignment="1" applyProtection="1">
      <alignment horizontal="center" vertical="center"/>
      <protection locked="0"/>
    </xf>
    <xf numFmtId="170" fontId="2" fillId="0" borderId="17" xfId="25" applyNumberFormat="1" applyFont="1" applyFill="1" applyBorder="1" applyAlignment="1" applyProtection="1">
      <alignment vertical="center"/>
      <protection locked="0"/>
    </xf>
    <xf numFmtId="3" fontId="20" fillId="0" borderId="18" xfId="0" applyNumberFormat="1" applyFont="1" applyFill="1" applyBorder="1" applyAlignment="1" applyProtection="1">
      <alignment horizontal="center" vertical="center"/>
      <protection locked="0"/>
    </xf>
    <xf numFmtId="170" fontId="2" fillId="0" borderId="18" xfId="25" applyNumberFormat="1" applyFont="1" applyFill="1" applyBorder="1" applyAlignment="1" applyProtection="1">
      <alignment vertical="center"/>
      <protection locked="0"/>
    </xf>
    <xf numFmtId="3" fontId="20" fillId="0" borderId="19" xfId="0" applyNumberFormat="1" applyFont="1" applyFill="1" applyBorder="1" applyAlignment="1" applyProtection="1">
      <alignment horizontal="center" vertical="center"/>
      <protection locked="0"/>
    </xf>
    <xf numFmtId="170" fontId="2" fillId="0" borderId="19" xfId="25" applyNumberFormat="1" applyFont="1" applyFill="1" applyBorder="1" applyAlignment="1" applyProtection="1">
      <alignment vertical="center"/>
      <protection locked="0"/>
    </xf>
    <xf numFmtId="4" fontId="20" fillId="5" borderId="20" xfId="25" applyNumberFormat="1" applyFont="1" applyFill="1" applyBorder="1" applyAlignment="1" applyProtection="1">
      <alignment horizontal="center" vertical="center"/>
      <protection locked="0"/>
    </xf>
    <xf numFmtId="4" fontId="20" fillId="0" borderId="6" xfId="25" applyNumberFormat="1" applyFont="1" applyFill="1" applyBorder="1" applyAlignment="1" applyProtection="1">
      <alignment horizontal="center" vertical="center"/>
      <protection locked="0"/>
    </xf>
    <xf numFmtId="3" fontId="20" fillId="0" borderId="6" xfId="25" applyNumberFormat="1" applyFont="1" applyFill="1" applyBorder="1" applyAlignment="1" applyProtection="1">
      <alignment horizontal="center" vertical="center"/>
      <protection locked="0"/>
    </xf>
    <xf numFmtId="166" fontId="62" fillId="0" borderId="0" xfId="0" applyFont="1" applyFill="1" applyProtection="1"/>
    <xf numFmtId="166" fontId="63" fillId="0" borderId="0" xfId="0" applyFont="1" applyFill="1" applyProtection="1"/>
    <xf numFmtId="166" fontId="64" fillId="0" borderId="0" xfId="0" applyFont="1" applyFill="1" applyProtection="1"/>
    <xf numFmtId="166" fontId="65" fillId="0" borderId="0" xfId="0" applyFont="1" applyFill="1" applyBorder="1" applyAlignment="1" applyProtection="1">
      <alignment horizontal="center"/>
    </xf>
    <xf numFmtId="166" fontId="66" fillId="13" borderId="21" xfId="0" applyFont="1" applyFill="1" applyBorder="1" applyProtection="1"/>
    <xf numFmtId="166" fontId="67" fillId="0" borderId="0" xfId="0" applyFont="1" applyFill="1" applyProtection="1"/>
    <xf numFmtId="166" fontId="66" fillId="0" borderId="15" xfId="0" applyFont="1" applyFill="1" applyBorder="1" applyProtection="1"/>
    <xf numFmtId="166" fontId="66" fillId="0" borderId="22" xfId="0" quotePrefix="1" applyNumberFormat="1" applyFont="1" applyFill="1" applyBorder="1" applyAlignment="1" applyProtection="1">
      <alignment horizontal="left"/>
    </xf>
    <xf numFmtId="166" fontId="66" fillId="0" borderId="22" xfId="0" applyNumberFormat="1" applyFont="1" applyFill="1" applyBorder="1" applyAlignment="1" applyProtection="1">
      <protection locked="0"/>
    </xf>
    <xf numFmtId="9" fontId="66" fillId="0" borderId="23" xfId="15" quotePrefix="1" applyFont="1" applyFill="1" applyBorder="1" applyAlignment="1" applyProtection="1">
      <alignment horizontal="fill"/>
    </xf>
    <xf numFmtId="3" fontId="66" fillId="2" borderId="1" xfId="0" quotePrefix="1" applyNumberFormat="1" applyFont="1" applyFill="1" applyBorder="1" applyAlignment="1" applyProtection="1">
      <alignment horizontal="center" readingOrder="1"/>
    </xf>
    <xf numFmtId="166" fontId="66" fillId="0" borderId="24" xfId="0" quotePrefix="1" applyNumberFormat="1" applyFont="1" applyFill="1" applyBorder="1" applyAlignment="1" applyProtection="1">
      <alignment horizontal="left"/>
    </xf>
    <xf numFmtId="166" fontId="66" fillId="0" borderId="22" xfId="0" applyNumberFormat="1" applyFont="1" applyFill="1" applyBorder="1" applyAlignment="1" applyProtection="1">
      <alignment horizontal="left"/>
    </xf>
    <xf numFmtId="166" fontId="66" fillId="0" borderId="24" xfId="0" applyFont="1" applyFill="1" applyBorder="1" applyProtection="1"/>
    <xf numFmtId="166" fontId="65" fillId="0" borderId="21" xfId="0" applyNumberFormat="1" applyFont="1" applyFill="1" applyBorder="1" applyAlignment="1" applyProtection="1">
      <alignment horizontal="left"/>
    </xf>
    <xf numFmtId="37" fontId="65" fillId="2" borderId="22" xfId="0" applyNumberFormat="1" applyFont="1" applyFill="1" applyBorder="1" applyAlignment="1" applyProtection="1"/>
    <xf numFmtId="9" fontId="68" fillId="9" borderId="23" xfId="15" quotePrefix="1" applyFont="1" applyFill="1" applyBorder="1" applyAlignment="1" applyProtection="1">
      <alignment horizontal="fill"/>
    </xf>
    <xf numFmtId="3" fontId="65" fillId="2" borderId="1" xfId="0" quotePrefix="1" applyNumberFormat="1" applyFont="1" applyFill="1" applyBorder="1" applyAlignment="1" applyProtection="1">
      <alignment horizontal="center" readingOrder="1"/>
    </xf>
    <xf numFmtId="166" fontId="66" fillId="0" borderId="24" xfId="0" applyNumberFormat="1" applyFont="1" applyFill="1" applyBorder="1" applyAlignment="1" applyProtection="1">
      <protection locked="0"/>
    </xf>
    <xf numFmtId="3" fontId="66" fillId="2" borderId="25" xfId="0" quotePrefix="1" applyNumberFormat="1" applyFont="1" applyFill="1" applyBorder="1" applyAlignment="1" applyProtection="1">
      <alignment horizontal="center" readingOrder="1"/>
    </xf>
    <xf numFmtId="166" fontId="66" fillId="0" borderId="24" xfId="0" applyNumberFormat="1" applyFont="1" applyFill="1" applyBorder="1" applyAlignment="1" applyProtection="1">
      <alignment horizontal="left"/>
    </xf>
    <xf numFmtId="37" fontId="66" fillId="0" borderId="22" xfId="0" applyNumberFormat="1" applyFont="1" applyFill="1" applyBorder="1" applyAlignment="1" applyProtection="1">
      <protection locked="0"/>
    </xf>
    <xf numFmtId="166" fontId="65" fillId="0" borderId="1" xfId="0" applyNumberFormat="1" applyFont="1" applyFill="1" applyBorder="1" applyAlignment="1" applyProtection="1">
      <alignment horizontal="left"/>
    </xf>
    <xf numFmtId="166" fontId="65" fillId="0" borderId="22" xfId="0" applyNumberFormat="1" applyFont="1" applyFill="1" applyBorder="1" applyAlignment="1" applyProtection="1">
      <alignment horizontal="left"/>
    </xf>
    <xf numFmtId="37" fontId="65" fillId="2" borderId="22" xfId="0" applyNumberFormat="1" applyFont="1" applyFill="1" applyBorder="1" applyAlignment="1" applyProtection="1">
      <alignment horizontal="right"/>
    </xf>
    <xf numFmtId="168" fontId="65" fillId="2" borderId="22" xfId="0" applyNumberFormat="1" applyFont="1" applyFill="1" applyBorder="1" applyAlignment="1" applyProtection="1">
      <alignment horizontal="right"/>
    </xf>
    <xf numFmtId="168" fontId="65" fillId="2" borderId="1" xfId="0" applyNumberFormat="1" applyFont="1" applyFill="1" applyBorder="1" applyAlignment="1" applyProtection="1">
      <alignment horizontal="center"/>
    </xf>
    <xf numFmtId="166" fontId="66" fillId="0" borderId="26" xfId="0" quotePrefix="1" applyNumberFormat="1" applyFont="1" applyFill="1" applyBorder="1" applyAlignment="1" applyProtection="1">
      <alignment horizontal="left"/>
    </xf>
    <xf numFmtId="37" fontId="66" fillId="0" borderId="25" xfId="0" applyNumberFormat="1" applyFont="1" applyFill="1" applyBorder="1" applyAlignment="1" applyProtection="1">
      <alignment horizontal="right"/>
      <protection locked="0"/>
    </xf>
    <xf numFmtId="166" fontId="66" fillId="0" borderId="21" xfId="0" quotePrefix="1" applyNumberFormat="1" applyFont="1" applyFill="1" applyBorder="1" applyAlignment="1" applyProtection="1">
      <alignment horizontal="left"/>
    </xf>
    <xf numFmtId="37" fontId="65" fillId="2" borderId="1" xfId="0" applyNumberFormat="1" applyFont="1" applyFill="1" applyBorder="1" applyAlignment="1" applyProtection="1">
      <alignment horizontal="right"/>
    </xf>
    <xf numFmtId="37" fontId="65" fillId="2" borderId="1" xfId="0" applyNumberFormat="1" applyFont="1" applyFill="1" applyBorder="1" applyAlignment="1" applyProtection="1">
      <alignment horizontal="center"/>
    </xf>
    <xf numFmtId="9" fontId="69" fillId="2" borderId="24" xfId="15" applyFont="1" applyFill="1" applyBorder="1" applyAlignment="1" applyProtection="1">
      <alignment horizontal="center"/>
    </xf>
    <xf numFmtId="9" fontId="66" fillId="0" borderId="27" xfId="15" quotePrefix="1" applyFont="1" applyFill="1" applyBorder="1" applyAlignment="1" applyProtection="1">
      <alignment horizontal="fill"/>
    </xf>
    <xf numFmtId="9" fontId="66" fillId="2" borderId="25" xfId="15" quotePrefix="1" applyNumberFormat="1" applyFont="1" applyFill="1" applyBorder="1" applyAlignment="1" applyProtection="1">
      <alignment horizontal="center"/>
    </xf>
    <xf numFmtId="9" fontId="69" fillId="2" borderId="22" xfId="15" applyFont="1" applyFill="1" applyBorder="1" applyAlignment="1" applyProtection="1">
      <alignment horizontal="center"/>
    </xf>
    <xf numFmtId="9" fontId="66" fillId="2" borderId="1" xfId="15" quotePrefix="1" applyNumberFormat="1" applyFont="1" applyFill="1" applyBorder="1" applyAlignment="1" applyProtection="1">
      <alignment horizontal="center"/>
    </xf>
    <xf numFmtId="166" fontId="65" fillId="0" borderId="24" xfId="0" applyFont="1" applyFill="1" applyBorder="1" applyProtection="1"/>
    <xf numFmtId="166" fontId="65" fillId="0" borderId="26" xfId="0" applyNumberFormat="1" applyFont="1" applyFill="1" applyBorder="1" applyAlignment="1" applyProtection="1">
      <alignment horizontal="left"/>
    </xf>
    <xf numFmtId="9" fontId="65" fillId="2" borderId="22" xfId="15" applyFont="1" applyFill="1" applyBorder="1" applyAlignment="1" applyProtection="1">
      <alignment horizontal="center"/>
    </xf>
    <xf numFmtId="9" fontId="65" fillId="0" borderId="23" xfId="15" quotePrefix="1" applyFont="1" applyFill="1" applyBorder="1" applyAlignment="1" applyProtection="1">
      <alignment horizontal="fill"/>
    </xf>
    <xf numFmtId="9" fontId="65" fillId="2" borderId="1" xfId="15" quotePrefix="1" applyNumberFormat="1" applyFont="1" applyFill="1" applyBorder="1" applyAlignment="1" applyProtection="1">
      <alignment horizontal="center"/>
    </xf>
    <xf numFmtId="39" fontId="70" fillId="8" borderId="24" xfId="0" applyNumberFormat="1" applyFont="1" applyFill="1" applyBorder="1" applyAlignment="1" applyProtection="1">
      <alignment horizontal="center"/>
    </xf>
    <xf numFmtId="39" fontId="66" fillId="8" borderId="24" xfId="0" applyNumberFormat="1" applyFont="1" applyFill="1" applyBorder="1" applyAlignment="1" applyProtection="1">
      <alignment horizontal="center"/>
    </xf>
    <xf numFmtId="39" fontId="66" fillId="0" borderId="25" xfId="25" quotePrefix="1" applyNumberFormat="1" applyFont="1" applyFill="1" applyBorder="1" applyAlignment="1" applyProtection="1">
      <alignment horizontal="center"/>
    </xf>
    <xf numFmtId="39" fontId="66" fillId="8" borderId="22" xfId="0" applyNumberFormat="1" applyFont="1" applyFill="1" applyBorder="1" applyAlignment="1" applyProtection="1">
      <alignment horizontal="center"/>
    </xf>
    <xf numFmtId="39" fontId="66" fillId="0" borderId="1" xfId="25" quotePrefix="1" applyNumberFormat="1" applyFont="1" applyFill="1" applyBorder="1" applyAlignment="1" applyProtection="1">
      <alignment horizontal="center"/>
    </xf>
    <xf numFmtId="39" fontId="65" fillId="2" borderId="1" xfId="0" applyNumberFormat="1" applyFont="1" applyFill="1" applyBorder="1" applyAlignment="1" applyProtection="1">
      <alignment horizontal="center"/>
    </xf>
    <xf numFmtId="39" fontId="70" fillId="8" borderId="22" xfId="0" applyNumberFormat="1" applyFont="1" applyFill="1" applyBorder="1" applyAlignment="1" applyProtection="1">
      <alignment horizontal="center"/>
    </xf>
    <xf numFmtId="166" fontId="66" fillId="0" borderId="23" xfId="0" quotePrefix="1" applyNumberFormat="1" applyFont="1" applyFill="1" applyBorder="1" applyAlignment="1" applyProtection="1">
      <alignment horizontal="fill"/>
    </xf>
    <xf numFmtId="166" fontId="65" fillId="0" borderId="15" xfId="0" applyFont="1" applyFill="1" applyBorder="1" applyProtection="1"/>
    <xf numFmtId="39" fontId="65" fillId="2" borderId="22" xfId="0" applyNumberFormat="1" applyFont="1" applyFill="1" applyBorder="1" applyAlignment="1" applyProtection="1">
      <alignment horizontal="center"/>
    </xf>
    <xf numFmtId="37" fontId="66" fillId="0" borderId="24" xfId="0" applyNumberFormat="1" applyFont="1" applyFill="1" applyBorder="1" applyAlignment="1" applyProtection="1">
      <protection locked="0"/>
    </xf>
    <xf numFmtId="166" fontId="66" fillId="0" borderId="15" xfId="0" quotePrefix="1" applyNumberFormat="1" applyFont="1" applyFill="1" applyBorder="1" applyAlignment="1" applyProtection="1">
      <alignment horizontal="left"/>
    </xf>
    <xf numFmtId="166" fontId="66" fillId="0" borderId="24" xfId="0" quotePrefix="1" applyNumberFormat="1" applyFont="1" applyFill="1" applyBorder="1" applyAlignment="1" applyProtection="1">
      <alignment horizontal="left" indent="2"/>
    </xf>
    <xf numFmtId="166" fontId="66" fillId="0" borderId="28" xfId="0" quotePrefix="1" applyNumberFormat="1" applyFont="1" applyFill="1" applyBorder="1" applyAlignment="1" applyProtection="1">
      <alignment horizontal="left"/>
    </xf>
    <xf numFmtId="166" fontId="66" fillId="0" borderId="25" xfId="0" quotePrefix="1" applyNumberFormat="1" applyFont="1" applyFill="1" applyBorder="1" applyAlignment="1" applyProtection="1">
      <alignment horizontal="left" indent="2"/>
    </xf>
    <xf numFmtId="166" fontId="66" fillId="0" borderId="15" xfId="0" quotePrefix="1" applyNumberFormat="1" applyFont="1" applyFill="1" applyBorder="1" applyAlignment="1" applyProtection="1">
      <alignment horizontal="left" vertical="center"/>
    </xf>
    <xf numFmtId="166" fontId="66" fillId="0" borderId="29" xfId="0" quotePrefix="1" applyNumberFormat="1" applyFont="1" applyFill="1" applyBorder="1" applyAlignment="1" applyProtection="1">
      <alignment horizontal="left" vertical="center"/>
    </xf>
    <xf numFmtId="166" fontId="66" fillId="0" borderId="24" xfId="0" quotePrefix="1" applyNumberFormat="1" applyFont="1" applyFill="1" applyBorder="1" applyAlignment="1" applyProtection="1">
      <alignment horizontal="left" vertical="center" indent="2"/>
    </xf>
    <xf numFmtId="166" fontId="66" fillId="0" borderId="21" xfId="0" quotePrefix="1" applyNumberFormat="1" applyFont="1" applyFill="1" applyBorder="1" applyAlignment="1" applyProtection="1">
      <alignment horizontal="left" vertical="center" indent="2"/>
    </xf>
    <xf numFmtId="166" fontId="66" fillId="0" borderId="21" xfId="0" applyNumberFormat="1" applyFont="1" applyFill="1" applyBorder="1" applyAlignment="1" applyProtection="1">
      <alignment horizontal="left" vertical="center" indent="2"/>
    </xf>
    <xf numFmtId="166" fontId="65" fillId="0" borderId="25" xfId="0" applyNumberFormat="1" applyFont="1" applyFill="1" applyBorder="1" applyAlignment="1" applyProtection="1">
      <alignment horizontal="left"/>
    </xf>
    <xf numFmtId="37" fontId="65" fillId="2" borderId="22" xfId="0" applyNumberFormat="1" applyFont="1" applyFill="1" applyBorder="1" applyAlignment="1" applyProtection="1">
      <alignment horizontal="center"/>
    </xf>
    <xf numFmtId="166" fontId="69" fillId="0" borderId="0" xfId="0" applyFont="1" applyFill="1"/>
    <xf numFmtId="166" fontId="66" fillId="0" borderId="28" xfId="0" applyNumberFormat="1" applyFont="1" applyFill="1" applyBorder="1" applyAlignment="1" applyProtection="1">
      <alignment horizontal="left"/>
    </xf>
    <xf numFmtId="166" fontId="71" fillId="0" borderId="28" xfId="0" applyNumberFormat="1" applyFont="1" applyFill="1" applyBorder="1" applyAlignment="1" applyProtection="1">
      <alignment horizontal="left"/>
    </xf>
    <xf numFmtId="166" fontId="66" fillId="0" borderId="15" xfId="0" applyNumberFormat="1" applyFont="1" applyFill="1" applyBorder="1" applyAlignment="1" applyProtection="1">
      <alignment horizontal="left"/>
    </xf>
    <xf numFmtId="166" fontId="66" fillId="0" borderId="1" xfId="0" applyNumberFormat="1" applyFont="1" applyFill="1" applyBorder="1" applyAlignment="1" applyProtection="1">
      <alignment horizontal="left"/>
    </xf>
    <xf numFmtId="166" fontId="69" fillId="0" borderId="0" xfId="0" applyFont="1"/>
    <xf numFmtId="166" fontId="72" fillId="4" borderId="0" xfId="0" applyFont="1" applyFill="1" applyAlignment="1">
      <alignment horizontal="center"/>
    </xf>
    <xf numFmtId="169" fontId="69" fillId="0" borderId="0" xfId="0" applyNumberFormat="1" applyFont="1" applyAlignment="1">
      <alignment horizontal="center"/>
    </xf>
    <xf numFmtId="166" fontId="63" fillId="0" borderId="0" xfId="0" applyFont="1" applyFill="1" applyAlignment="1" applyProtection="1">
      <alignment horizontal="center"/>
    </xf>
    <xf numFmtId="3" fontId="66" fillId="0" borderId="1" xfId="0" applyNumberFormat="1" applyFont="1" applyFill="1" applyBorder="1" applyAlignment="1" applyProtection="1">
      <alignment horizontal="center"/>
      <protection locked="0"/>
    </xf>
    <xf numFmtId="3" fontId="65" fillId="2" borderId="1" xfId="0" applyNumberFormat="1" applyFont="1" applyFill="1" applyBorder="1" applyAlignment="1" applyProtection="1">
      <alignment horizontal="center"/>
    </xf>
    <xf numFmtId="166" fontId="65" fillId="2" borderId="1" xfId="0" applyNumberFormat="1" applyFont="1" applyFill="1" applyBorder="1" applyAlignment="1" applyProtection="1">
      <alignment horizontal="center"/>
    </xf>
    <xf numFmtId="166" fontId="66" fillId="0" borderId="22" xfId="0" quotePrefix="1" applyNumberFormat="1" applyFont="1" applyFill="1" applyBorder="1" applyAlignment="1" applyProtection="1">
      <alignment horizontal="left" indent="1"/>
    </xf>
    <xf numFmtId="166" fontId="66" fillId="0" borderId="24" xfId="0" quotePrefix="1" applyNumberFormat="1" applyFont="1" applyFill="1" applyBorder="1" applyAlignment="1" applyProtection="1">
      <alignment horizontal="left" indent="1"/>
    </xf>
    <xf numFmtId="166" fontId="69" fillId="0" borderId="22" xfId="0" quotePrefix="1" applyNumberFormat="1" applyFont="1" applyFill="1" applyBorder="1" applyAlignment="1" applyProtection="1">
      <alignment horizontal="left"/>
    </xf>
    <xf numFmtId="3" fontId="72" fillId="2" borderId="1" xfId="0" applyNumberFormat="1" applyFont="1" applyFill="1" applyBorder="1" applyAlignment="1">
      <alignment horizontal="center"/>
    </xf>
    <xf numFmtId="166" fontId="66" fillId="0" borderId="25" xfId="0" applyNumberFormat="1" applyFont="1" applyFill="1" applyBorder="1" applyAlignment="1" applyProtection="1">
      <alignment horizontal="center"/>
      <protection locked="0"/>
    </xf>
    <xf numFmtId="166" fontId="66" fillId="0" borderId="1" xfId="0" applyNumberFormat="1" applyFont="1" applyFill="1" applyBorder="1" applyAlignment="1" applyProtection="1">
      <alignment horizontal="center"/>
      <protection locked="0"/>
    </xf>
    <xf numFmtId="166" fontId="66" fillId="8" borderId="25" xfId="0" applyNumberFormat="1" applyFont="1" applyFill="1" applyBorder="1" applyAlignment="1" applyProtection="1">
      <alignment horizontal="center"/>
    </xf>
    <xf numFmtId="3" fontId="65" fillId="8" borderId="1" xfId="0" applyNumberFormat="1" applyFont="1" applyFill="1" applyBorder="1" applyAlignment="1" applyProtection="1">
      <alignment horizontal="center"/>
    </xf>
    <xf numFmtId="3" fontId="66" fillId="8" borderId="1" xfId="0" applyNumberFormat="1" applyFont="1" applyFill="1" applyBorder="1" applyAlignment="1" applyProtection="1">
      <alignment horizontal="center"/>
    </xf>
    <xf numFmtId="3" fontId="72" fillId="8" borderId="1" xfId="0" applyNumberFormat="1" applyFont="1" applyFill="1" applyBorder="1" applyAlignment="1">
      <alignment horizontal="center"/>
    </xf>
    <xf numFmtId="166" fontId="72" fillId="6" borderId="28" xfId="0" quotePrefix="1" applyNumberFormat="1" applyFont="1" applyFill="1" applyBorder="1" applyAlignment="1" applyProtection="1">
      <alignment horizontal="left"/>
    </xf>
    <xf numFmtId="166" fontId="66" fillId="6" borderId="21" xfId="0" applyFont="1" applyFill="1" applyBorder="1" applyProtection="1"/>
    <xf numFmtId="166" fontId="66" fillId="6" borderId="21" xfId="0" applyNumberFormat="1" applyFont="1" applyFill="1" applyBorder="1" applyAlignment="1" applyProtection="1">
      <alignment horizontal="center"/>
    </xf>
    <xf numFmtId="166" fontId="63" fillId="6" borderId="21" xfId="0" applyFont="1" applyFill="1" applyBorder="1" applyAlignment="1" applyProtection="1">
      <alignment horizontal="center"/>
    </xf>
    <xf numFmtId="166" fontId="65" fillId="6" borderId="21" xfId="0" applyNumberFormat="1" applyFont="1" applyFill="1" applyBorder="1" applyAlignment="1" applyProtection="1">
      <alignment horizontal="center"/>
    </xf>
    <xf numFmtId="37" fontId="65" fillId="6" borderId="1" xfId="0" applyNumberFormat="1" applyFont="1" applyFill="1" applyBorder="1" applyAlignment="1" applyProtection="1">
      <alignment horizontal="center"/>
    </xf>
    <xf numFmtId="37" fontId="66" fillId="7" borderId="1" xfId="0" applyNumberFormat="1" applyFont="1" applyFill="1" applyBorder="1" applyAlignment="1" applyProtection="1">
      <alignment horizontal="center"/>
    </xf>
    <xf numFmtId="166" fontId="66" fillId="0" borderId="25" xfId="0" quotePrefix="1" applyNumberFormat="1" applyFont="1" applyFill="1" applyBorder="1" applyAlignment="1" applyProtection="1">
      <alignment horizontal="left"/>
    </xf>
    <xf numFmtId="166" fontId="65" fillId="8" borderId="1" xfId="0" applyFont="1" applyFill="1" applyBorder="1" applyAlignment="1" applyProtection="1">
      <alignment horizontal="center"/>
    </xf>
    <xf numFmtId="166" fontId="66" fillId="0" borderId="1" xfId="0" quotePrefix="1" applyNumberFormat="1" applyFont="1" applyFill="1" applyBorder="1" applyAlignment="1" applyProtection="1">
      <alignment horizontal="left"/>
    </xf>
    <xf numFmtId="166" fontId="65" fillId="0" borderId="1" xfId="0" applyNumberFormat="1" applyFont="1" applyFill="1" applyBorder="1" applyAlignment="1" applyProtection="1">
      <alignment horizontal="center"/>
    </xf>
    <xf numFmtId="37" fontId="66" fillId="6" borderId="1" xfId="0" applyNumberFormat="1" applyFont="1" applyFill="1" applyBorder="1" applyAlignment="1" applyProtection="1">
      <alignment horizontal="center"/>
    </xf>
    <xf numFmtId="3" fontId="65" fillId="0" borderId="1" xfId="0" applyNumberFormat="1" applyFont="1" applyFill="1" applyBorder="1" applyAlignment="1" applyProtection="1">
      <alignment horizontal="center"/>
    </xf>
    <xf numFmtId="166" fontId="66" fillId="9" borderId="24" xfId="0" quotePrefix="1" applyNumberFormat="1" applyFont="1" applyFill="1" applyBorder="1" applyAlignment="1" applyProtection="1">
      <alignment horizontal="left"/>
    </xf>
    <xf numFmtId="170" fontId="66" fillId="0" borderId="25" xfId="25" applyNumberFormat="1" applyFont="1" applyFill="1" applyBorder="1" applyAlignment="1" applyProtection="1">
      <alignment horizontal="center"/>
      <protection locked="0"/>
    </xf>
    <xf numFmtId="166" fontId="66" fillId="9" borderId="22" xfId="0" applyNumberFormat="1" applyFont="1" applyFill="1" applyBorder="1" applyAlignment="1" applyProtection="1">
      <alignment horizontal="left"/>
    </xf>
    <xf numFmtId="170" fontId="66" fillId="0" borderId="1" xfId="25" applyNumberFormat="1" applyFont="1" applyFill="1" applyBorder="1" applyAlignment="1" applyProtection="1">
      <alignment horizontal="center"/>
      <protection locked="0"/>
    </xf>
    <xf numFmtId="166" fontId="66" fillId="6" borderId="29" xfId="0" applyFont="1" applyFill="1" applyBorder="1" applyProtection="1"/>
    <xf numFmtId="166" fontId="66" fillId="6" borderId="21" xfId="0" applyFont="1" applyFill="1" applyBorder="1" applyAlignment="1" applyProtection="1">
      <alignment horizontal="center"/>
    </xf>
    <xf numFmtId="166" fontId="65" fillId="6" borderId="21" xfId="0" applyFont="1" applyFill="1" applyBorder="1" applyAlignment="1" applyProtection="1">
      <alignment horizontal="center"/>
    </xf>
    <xf numFmtId="166" fontId="66" fillId="0" borderId="1" xfId="0" applyFont="1" applyFill="1" applyBorder="1" applyAlignment="1" applyProtection="1">
      <alignment horizontal="center"/>
      <protection locked="0"/>
    </xf>
    <xf numFmtId="166" fontId="66" fillId="0" borderId="15" xfId="0" quotePrefix="1" applyNumberFormat="1" applyFont="1" applyFill="1" applyBorder="1" applyAlignment="1" applyProtection="1">
      <alignment horizontal="left" indent="1"/>
    </xf>
    <xf numFmtId="166" fontId="66" fillId="0" borderId="28" xfId="0" quotePrefix="1" applyNumberFormat="1" applyFont="1" applyFill="1" applyBorder="1" applyAlignment="1" applyProtection="1">
      <alignment horizontal="left" indent="1"/>
    </xf>
    <xf numFmtId="166" fontId="69" fillId="0" borderId="0" xfId="0" applyFont="1" applyBorder="1"/>
    <xf numFmtId="167" fontId="69" fillId="0" borderId="0" xfId="15" applyNumberFormat="1" applyFont="1" applyBorder="1" applyAlignment="1">
      <alignment horizontal="center"/>
    </xf>
    <xf numFmtId="166" fontId="69" fillId="0" borderId="0" xfId="0" applyFont="1" applyAlignment="1">
      <alignment horizontal="center"/>
    </xf>
    <xf numFmtId="166" fontId="72" fillId="0" borderId="0" xfId="0" applyFont="1" applyBorder="1"/>
    <xf numFmtId="167" fontId="72" fillId="0" borderId="0" xfId="15" applyNumberFormat="1" applyFont="1" applyBorder="1" applyAlignment="1">
      <alignment horizontal="center"/>
    </xf>
    <xf numFmtId="166" fontId="73" fillId="0" borderId="0" xfId="0" applyFont="1" applyFill="1" applyAlignment="1" applyProtection="1">
      <alignment horizontal="center"/>
    </xf>
    <xf numFmtId="166" fontId="62" fillId="0" borderId="0" xfId="0" applyFont="1" applyFill="1" applyBorder="1" applyProtection="1"/>
    <xf numFmtId="166" fontId="62" fillId="0" borderId="0" xfId="0" applyFont="1" applyFill="1" applyAlignment="1" applyProtection="1">
      <alignment horizontal="center"/>
    </xf>
    <xf numFmtId="166" fontId="69" fillId="0" borderId="0" xfId="0" applyFont="1" applyFill="1" applyAlignment="1" applyProtection="1">
      <alignment horizontal="left"/>
    </xf>
    <xf numFmtId="166" fontId="72" fillId="0" borderId="0" xfId="0" applyFont="1" applyFill="1" applyBorder="1" applyProtection="1"/>
    <xf numFmtId="166" fontId="66" fillId="0" borderId="0" xfId="0" applyFont="1" applyFill="1" applyBorder="1" applyAlignment="1" applyProtection="1">
      <alignment horizontal="center"/>
    </xf>
    <xf numFmtId="166" fontId="74" fillId="0" borderId="0" xfId="0" applyFont="1" applyFill="1" applyBorder="1" applyAlignment="1" applyProtection="1"/>
    <xf numFmtId="166" fontId="75" fillId="0" borderId="0" xfId="0" quotePrefix="1" applyNumberFormat="1" applyFont="1" applyFill="1" applyBorder="1" applyAlignment="1" applyProtection="1">
      <alignment horizontal="left"/>
    </xf>
    <xf numFmtId="166" fontId="74" fillId="0" borderId="0" xfId="0" applyFont="1" applyFill="1" applyBorder="1" applyProtection="1"/>
    <xf numFmtId="166" fontId="64" fillId="0" borderId="0" xfId="0" applyFont="1" applyFill="1" applyBorder="1" applyProtection="1"/>
    <xf numFmtId="166" fontId="65" fillId="0" borderId="0" xfId="0" applyNumberFormat="1" applyFont="1" applyFill="1" applyBorder="1" applyAlignment="1" applyProtection="1">
      <alignment horizontal="center"/>
    </xf>
    <xf numFmtId="166" fontId="74" fillId="0" borderId="0" xfId="0" applyFont="1" applyFill="1" applyBorder="1" applyAlignment="1" applyProtection="1">
      <alignment horizontal="center"/>
    </xf>
    <xf numFmtId="166" fontId="75" fillId="0" borderId="0" xfId="0" applyFont="1" applyFill="1" applyBorder="1" applyAlignment="1" applyProtection="1">
      <alignment horizontal="center"/>
    </xf>
    <xf numFmtId="37" fontId="74" fillId="0" borderId="0" xfId="0" applyNumberFormat="1" applyFont="1" applyFill="1" applyBorder="1" applyProtection="1"/>
    <xf numFmtId="166" fontId="74" fillId="0" borderId="0" xfId="0" quotePrefix="1" applyNumberFormat="1" applyFont="1" applyFill="1" applyBorder="1" applyAlignment="1" applyProtection="1">
      <alignment horizontal="left"/>
    </xf>
    <xf numFmtId="166" fontId="74" fillId="0" borderId="0" xfId="0" applyNumberFormat="1" applyFont="1" applyFill="1" applyBorder="1" applyAlignment="1" applyProtection="1">
      <alignment horizontal="left"/>
    </xf>
    <xf numFmtId="37" fontId="74" fillId="0" borderId="0" xfId="0" applyNumberFormat="1" applyFont="1" applyFill="1" applyBorder="1" applyAlignment="1" applyProtection="1">
      <alignment horizontal="fill"/>
    </xf>
    <xf numFmtId="166" fontId="75" fillId="0" borderId="0" xfId="0" quotePrefix="1" applyFont="1" applyFill="1" applyBorder="1" applyProtection="1"/>
    <xf numFmtId="166" fontId="75" fillId="0" borderId="0" xfId="0" applyFont="1" applyFill="1" applyBorder="1" applyProtection="1"/>
    <xf numFmtId="166" fontId="65" fillId="0" borderId="0" xfId="0" applyFont="1" applyFill="1" applyBorder="1" applyProtection="1"/>
    <xf numFmtId="166" fontId="75" fillId="0" borderId="0" xfId="0" applyNumberFormat="1" applyFont="1" applyFill="1" applyBorder="1" applyAlignment="1" applyProtection="1">
      <alignment horizontal="center"/>
    </xf>
    <xf numFmtId="166" fontId="67" fillId="0" borderId="0" xfId="0" applyFont="1" applyFill="1" applyBorder="1" applyProtection="1"/>
    <xf numFmtId="166" fontId="66" fillId="0" borderId="0" xfId="0" applyFont="1" applyFill="1" applyBorder="1" applyProtection="1"/>
    <xf numFmtId="166" fontId="66" fillId="0" borderId="21" xfId="0" quotePrefix="1" applyNumberFormat="1" applyFont="1" applyFill="1" applyBorder="1" applyAlignment="1" applyProtection="1">
      <alignment horizontal="left"/>
    </xf>
    <xf numFmtId="3" fontId="69" fillId="0" borderId="25" xfId="0" applyNumberFormat="1" applyFont="1" applyFill="1" applyBorder="1" applyProtection="1">
      <protection locked="0"/>
    </xf>
    <xf numFmtId="39" fontId="74" fillId="0" borderId="0" xfId="0" applyNumberFormat="1" applyFont="1" applyFill="1" applyBorder="1" applyAlignment="1" applyProtection="1">
      <alignment horizontal="right"/>
    </xf>
    <xf numFmtId="4" fontId="74" fillId="0" borderId="0" xfId="0" applyNumberFormat="1" applyFont="1" applyFill="1" applyBorder="1" applyAlignment="1" applyProtection="1">
      <alignment horizontal="right"/>
    </xf>
    <xf numFmtId="39" fontId="75" fillId="0" borderId="0" xfId="0" applyNumberFormat="1" applyFont="1" applyFill="1" applyBorder="1" applyAlignment="1" applyProtection="1">
      <alignment horizontal="right"/>
    </xf>
    <xf numFmtId="166" fontId="72" fillId="0" borderId="0" xfId="4" applyFont="1" applyFill="1" applyBorder="1" applyAlignment="1"/>
    <xf numFmtId="3" fontId="69" fillId="0" borderId="1" xfId="0" applyNumberFormat="1" applyFont="1" applyFill="1" applyBorder="1" applyProtection="1">
      <protection locked="0"/>
    </xf>
    <xf numFmtId="166" fontId="69" fillId="0" borderId="0" xfId="4" applyFont="1" applyFill="1" applyBorder="1" applyAlignment="1">
      <alignment horizontal="center"/>
    </xf>
    <xf numFmtId="166" fontId="69" fillId="0" borderId="0" xfId="4" applyFont="1" applyFill="1" applyBorder="1"/>
    <xf numFmtId="39" fontId="74" fillId="0" borderId="0" xfId="25" applyNumberFormat="1" applyFont="1" applyFill="1" applyBorder="1" applyAlignment="1" applyProtection="1">
      <alignment horizontal="right"/>
    </xf>
    <xf numFmtId="39" fontId="74" fillId="0" borderId="0" xfId="0" applyNumberFormat="1" applyFont="1" applyFill="1" applyBorder="1" applyAlignment="1" applyProtection="1">
      <alignment horizontal="left"/>
    </xf>
    <xf numFmtId="166" fontId="66" fillId="0" borderId="21" xfId="0" applyFont="1" applyFill="1" applyBorder="1" applyAlignment="1" applyProtection="1">
      <alignment horizontal="center"/>
    </xf>
    <xf numFmtId="39" fontId="75" fillId="0" borderId="0" xfId="25" applyNumberFormat="1" applyFont="1" applyFill="1" applyBorder="1" applyAlignment="1" applyProtection="1">
      <alignment horizontal="right"/>
    </xf>
    <xf numFmtId="166" fontId="75" fillId="0" borderId="0" xfId="0" applyNumberFormat="1" applyFont="1" applyFill="1" applyBorder="1" applyAlignment="1" applyProtection="1">
      <alignment horizontal="left"/>
    </xf>
    <xf numFmtId="4" fontId="74" fillId="0" borderId="0" xfId="25" applyNumberFormat="1" applyFont="1" applyFill="1" applyBorder="1" applyProtection="1"/>
    <xf numFmtId="4" fontId="74" fillId="0" borderId="0" xfId="0" applyNumberFormat="1" applyFont="1" applyFill="1" applyBorder="1" applyProtection="1"/>
    <xf numFmtId="166" fontId="65" fillId="0" borderId="21" xfId="0" applyNumberFormat="1" applyFont="1" applyFill="1" applyBorder="1" applyAlignment="1" applyProtection="1">
      <alignment horizontal="left"/>
    </xf>
    <xf numFmtId="166" fontId="72" fillId="0" borderId="0" xfId="4" applyFont="1" applyFill="1" applyBorder="1" applyAlignment="1">
      <alignment horizontal="center"/>
    </xf>
    <xf numFmtId="3" fontId="69" fillId="0" borderId="30" xfId="0" applyNumberFormat="1" applyFont="1" applyFill="1" applyBorder="1" applyProtection="1">
      <protection locked="0"/>
    </xf>
    <xf numFmtId="3" fontId="69" fillId="0" borderId="31" xfId="0" applyNumberFormat="1" applyFont="1" applyFill="1" applyBorder="1" applyProtection="1">
      <protection locked="0"/>
    </xf>
    <xf numFmtId="166" fontId="66" fillId="0" borderId="26" xfId="0" applyNumberFormat="1" applyFont="1" applyFill="1" applyBorder="1" applyAlignment="1" applyProtection="1">
      <alignment horizontal="left"/>
    </xf>
    <xf numFmtId="166" fontId="66" fillId="0" borderId="21" xfId="0" applyFont="1" applyFill="1" applyBorder="1" applyAlignment="1" applyProtection="1">
      <alignment horizontal="left"/>
    </xf>
    <xf numFmtId="4" fontId="72" fillId="0" borderId="15" xfId="0" applyNumberFormat="1" applyFont="1" applyFill="1" applyBorder="1" applyProtection="1"/>
    <xf numFmtId="166" fontId="75" fillId="0" borderId="0" xfId="0" applyNumberFormat="1" applyFont="1" applyFill="1" applyBorder="1" applyAlignment="1" applyProtection="1"/>
    <xf numFmtId="37" fontId="74" fillId="0" borderId="0" xfId="0" applyNumberFormat="1" applyFont="1" applyFill="1" applyBorder="1" applyAlignment="1" applyProtection="1">
      <alignment horizontal="right"/>
    </xf>
    <xf numFmtId="4" fontId="69" fillId="0" borderId="15" xfId="0" applyNumberFormat="1" applyFont="1" applyFill="1" applyBorder="1" applyProtection="1"/>
    <xf numFmtId="39" fontId="74" fillId="0" borderId="0" xfId="0" applyNumberFormat="1" applyFont="1" applyFill="1" applyBorder="1" applyAlignment="1" applyProtection="1">
      <alignment horizontal="left" vertical="center"/>
    </xf>
    <xf numFmtId="3" fontId="65" fillId="13" borderId="21" xfId="0" applyNumberFormat="1" applyFont="1" applyFill="1" applyBorder="1" applyAlignment="1" applyProtection="1">
      <alignment horizontal="left" indent="1"/>
      <protection locked="0"/>
    </xf>
    <xf numFmtId="166" fontId="66" fillId="0" borderId="31" xfId="0" quotePrefix="1" applyNumberFormat="1" applyFont="1" applyFill="1" applyBorder="1" applyAlignment="1" applyProtection="1">
      <alignment horizontal="left"/>
    </xf>
    <xf numFmtId="3" fontId="66" fillId="0" borderId="1" xfId="0" applyNumberFormat="1" applyFont="1" applyFill="1" applyBorder="1" applyAlignment="1" applyProtection="1">
      <alignment horizontal="right"/>
      <protection locked="0"/>
    </xf>
    <xf numFmtId="166" fontId="66" fillId="0" borderId="21" xfId="0" quotePrefix="1" applyNumberFormat="1" applyFont="1" applyFill="1" applyBorder="1" applyAlignment="1" applyProtection="1">
      <alignment horizontal="left"/>
      <protection locked="0"/>
    </xf>
    <xf numFmtId="166" fontId="66" fillId="0" borderId="31" xfId="0" quotePrefix="1" applyNumberFormat="1" applyFont="1" applyFill="1" applyBorder="1" applyAlignment="1" applyProtection="1">
      <alignment horizontal="left"/>
      <protection locked="0"/>
    </xf>
    <xf numFmtId="166" fontId="66" fillId="13" borderId="26" xfId="0" quotePrefix="1" applyNumberFormat="1" applyFont="1" applyFill="1" applyBorder="1" applyAlignment="1" applyProtection="1">
      <alignment horizontal="left" indent="1"/>
    </xf>
    <xf numFmtId="166" fontId="71" fillId="9" borderId="22" xfId="0" quotePrefix="1" applyNumberFormat="1" applyFont="1" applyFill="1" applyBorder="1" applyAlignment="1" applyProtection="1">
      <alignment horizontal="left"/>
      <protection locked="0"/>
    </xf>
    <xf numFmtId="166" fontId="66" fillId="9" borderId="21" xfId="0" quotePrefix="1" applyNumberFormat="1" applyFont="1" applyFill="1" applyBorder="1" applyAlignment="1" applyProtection="1">
      <alignment horizontal="left"/>
      <protection locked="0"/>
    </xf>
    <xf numFmtId="166" fontId="66" fillId="9" borderId="31" xfId="0" quotePrefix="1" applyNumberFormat="1" applyFont="1" applyFill="1" applyBorder="1" applyAlignment="1" applyProtection="1">
      <alignment horizontal="left"/>
      <protection locked="0"/>
    </xf>
    <xf numFmtId="166" fontId="66" fillId="13" borderId="21" xfId="0" quotePrefix="1" applyNumberFormat="1" applyFont="1" applyFill="1" applyBorder="1" applyAlignment="1" applyProtection="1">
      <alignment horizontal="left" indent="1"/>
    </xf>
    <xf numFmtId="0" fontId="69" fillId="0" borderId="0" xfId="0" applyNumberFormat="1" applyFont="1" applyFill="1" applyBorder="1"/>
    <xf numFmtId="39" fontId="65" fillId="0" borderId="15" xfId="0" applyNumberFormat="1" applyFont="1" applyFill="1" applyBorder="1" applyAlignment="1" applyProtection="1">
      <alignment horizontal="right"/>
    </xf>
    <xf numFmtId="167" fontId="76" fillId="0" borderId="15" xfId="15" applyNumberFormat="1" applyFont="1" applyFill="1" applyBorder="1" applyProtection="1"/>
    <xf numFmtId="166" fontId="66" fillId="0" borderId="22" xfId="0" quotePrefix="1" applyNumberFormat="1" applyFont="1" applyFill="1" applyBorder="1" applyAlignment="1" applyProtection="1">
      <alignment horizontal="left"/>
      <protection locked="0"/>
    </xf>
    <xf numFmtId="166" fontId="64" fillId="0" borderId="0" xfId="4" applyFont="1" applyFill="1" applyBorder="1" applyProtection="1"/>
    <xf numFmtId="39" fontId="74" fillId="0" borderId="0" xfId="25" applyNumberFormat="1" applyFont="1" applyFill="1" applyBorder="1" applyAlignment="1" applyProtection="1">
      <alignment horizontal="left"/>
    </xf>
    <xf numFmtId="166" fontId="77" fillId="0" borderId="0" xfId="0" applyFont="1" applyFill="1" applyBorder="1" applyProtection="1"/>
    <xf numFmtId="166" fontId="77" fillId="0" borderId="15" xfId="0" applyFont="1" applyFill="1" applyBorder="1" applyProtection="1"/>
    <xf numFmtId="39" fontId="78" fillId="0" borderId="0" xfId="25" applyNumberFormat="1" applyFont="1" applyFill="1" applyBorder="1" applyAlignment="1" applyProtection="1">
      <alignment horizontal="right"/>
    </xf>
    <xf numFmtId="39" fontId="78" fillId="0" borderId="0" xfId="0" applyNumberFormat="1" applyFont="1" applyFill="1" applyBorder="1" applyAlignment="1" applyProtection="1">
      <alignment horizontal="right"/>
    </xf>
    <xf numFmtId="166" fontId="78" fillId="0" borderId="0" xfId="0" applyFont="1" applyFill="1" applyBorder="1" applyProtection="1"/>
    <xf numFmtId="166" fontId="78" fillId="0" borderId="0" xfId="0" quotePrefix="1" applyNumberFormat="1" applyFont="1" applyFill="1" applyBorder="1" applyAlignment="1" applyProtection="1">
      <alignment horizontal="left"/>
    </xf>
    <xf numFmtId="166" fontId="78" fillId="0" borderId="0" xfId="0" applyNumberFormat="1" applyFont="1" applyFill="1" applyBorder="1" applyAlignment="1" applyProtection="1">
      <alignment horizontal="left"/>
    </xf>
    <xf numFmtId="4" fontId="78" fillId="0" borderId="0" xfId="25" applyNumberFormat="1" applyFont="1" applyFill="1" applyBorder="1" applyProtection="1"/>
    <xf numFmtId="39" fontId="79" fillId="0" borderId="0" xfId="0" applyNumberFormat="1" applyFont="1" applyFill="1" applyBorder="1" applyAlignment="1" applyProtection="1">
      <alignment horizontal="right"/>
    </xf>
    <xf numFmtId="166" fontId="78" fillId="0" borderId="0" xfId="0" applyFont="1" applyFill="1" applyProtection="1"/>
    <xf numFmtId="166" fontId="80" fillId="0" borderId="15" xfId="0" applyFont="1" applyFill="1" applyBorder="1" applyAlignment="1" applyProtection="1">
      <alignment horizontal="center"/>
    </xf>
    <xf numFmtId="4" fontId="75" fillId="0" borderId="0" xfId="25" applyNumberFormat="1" applyFont="1" applyFill="1" applyBorder="1" applyProtection="1"/>
    <xf numFmtId="39" fontId="65" fillId="0" borderId="0" xfId="0" applyNumberFormat="1" applyFont="1" applyFill="1" applyBorder="1" applyAlignment="1" applyProtection="1">
      <alignment horizontal="right"/>
    </xf>
    <xf numFmtId="166" fontId="65" fillId="0" borderId="22" xfId="0" quotePrefix="1" applyNumberFormat="1" applyFont="1" applyFill="1" applyBorder="1" applyAlignment="1" applyProtection="1">
      <alignment horizontal="left"/>
    </xf>
    <xf numFmtId="166" fontId="65" fillId="0" borderId="21" xfId="0" quotePrefix="1" applyNumberFormat="1" applyFont="1" applyFill="1" applyBorder="1" applyAlignment="1" applyProtection="1">
      <alignment horizontal="left"/>
    </xf>
    <xf numFmtId="3" fontId="66" fillId="0" borderId="1" xfId="0" applyNumberFormat="1" applyFont="1" applyFill="1" applyBorder="1" applyAlignment="1" applyProtection="1">
      <alignment horizontal="right"/>
    </xf>
    <xf numFmtId="164" fontId="74" fillId="0" borderId="0" xfId="25" applyNumberFormat="1" applyFont="1" applyFill="1" applyBorder="1" applyAlignment="1" applyProtection="1">
      <alignment horizontal="right"/>
    </xf>
    <xf numFmtId="0" fontId="74" fillId="0" borderId="0" xfId="25" applyNumberFormat="1" applyFont="1" applyFill="1" applyBorder="1" applyAlignment="1" applyProtection="1">
      <alignment horizontal="right"/>
    </xf>
    <xf numFmtId="4" fontId="75" fillId="0" borderId="0" xfId="25" applyNumberFormat="1" applyFont="1" applyFill="1" applyBorder="1" applyAlignment="1" applyProtection="1">
      <alignment horizontal="right"/>
    </xf>
    <xf numFmtId="3" fontId="66" fillId="0" borderId="1" xfId="25" applyNumberFormat="1" applyFont="1" applyFill="1" applyBorder="1" applyAlignment="1" applyProtection="1">
      <alignment horizontal="right"/>
      <protection locked="0"/>
    </xf>
    <xf numFmtId="164" fontId="75" fillId="0" borderId="0" xfId="25" applyNumberFormat="1" applyFont="1" applyFill="1" applyBorder="1" applyAlignment="1" applyProtection="1">
      <alignment horizontal="right"/>
    </xf>
    <xf numFmtId="0" fontId="75" fillId="0" borderId="0" xfId="25" applyNumberFormat="1" applyFont="1" applyFill="1" applyBorder="1" applyAlignment="1" applyProtection="1">
      <alignment horizontal="right"/>
    </xf>
    <xf numFmtId="164" fontId="75" fillId="0" borderId="0" xfId="25" applyNumberFormat="1" applyFont="1" applyFill="1" applyBorder="1" applyAlignment="1" applyProtection="1">
      <alignment horizontal="left"/>
    </xf>
    <xf numFmtId="4" fontId="75" fillId="0" borderId="0" xfId="0" applyNumberFormat="1" applyFont="1" applyFill="1" applyBorder="1" applyProtection="1"/>
    <xf numFmtId="4" fontId="75" fillId="0" borderId="0" xfId="0" applyNumberFormat="1" applyFont="1" applyFill="1" applyBorder="1" applyAlignment="1" applyProtection="1">
      <alignment horizontal="right"/>
    </xf>
    <xf numFmtId="166" fontId="66" fillId="0" borderId="26" xfId="0" applyFont="1" applyFill="1" applyBorder="1" applyProtection="1"/>
    <xf numFmtId="166" fontId="81" fillId="0" borderId="0" xfId="0" applyFont="1" applyFill="1" applyAlignment="1" applyProtection="1">
      <alignment horizontal="right" vertical="center"/>
    </xf>
    <xf numFmtId="166" fontId="82" fillId="0" borderId="0" xfId="0" applyFont="1" applyFill="1" applyProtection="1"/>
    <xf numFmtId="166" fontId="83" fillId="0" borderId="0" xfId="0" applyFont="1" applyFill="1" applyProtection="1"/>
    <xf numFmtId="3" fontId="63" fillId="0" borderId="0" xfId="0" applyNumberFormat="1" applyFont="1" applyFill="1" applyProtection="1"/>
    <xf numFmtId="166" fontId="84" fillId="0" borderId="0" xfId="0" applyFont="1" applyFill="1" applyAlignment="1" applyProtection="1">
      <alignment vertical="center"/>
    </xf>
    <xf numFmtId="164" fontId="84" fillId="0" borderId="0" xfId="25" applyFont="1" applyFill="1" applyBorder="1" applyAlignment="1" applyProtection="1">
      <alignment vertical="center"/>
    </xf>
    <xf numFmtId="166" fontId="84" fillId="0" borderId="0" xfId="0" applyFont="1" applyFill="1" applyBorder="1" applyAlignment="1" applyProtection="1">
      <alignment vertical="center"/>
    </xf>
    <xf numFmtId="166" fontId="67" fillId="0" borderId="0" xfId="0" applyFont="1" applyFill="1" applyBorder="1" applyAlignment="1" applyProtection="1">
      <alignment vertical="center"/>
    </xf>
    <xf numFmtId="166" fontId="67" fillId="0" borderId="0" xfId="0" applyFont="1" applyFill="1" applyAlignment="1" applyProtection="1">
      <alignment vertical="center"/>
    </xf>
    <xf numFmtId="166" fontId="84" fillId="0" borderId="0" xfId="0" applyFont="1" applyFill="1" applyBorder="1" applyAlignment="1" applyProtection="1">
      <alignment horizontal="center" vertical="center"/>
    </xf>
    <xf numFmtId="3" fontId="84" fillId="0" borderId="0" xfId="25" applyNumberFormat="1" applyFont="1" applyFill="1" applyBorder="1" applyAlignment="1" applyProtection="1">
      <alignment vertical="center"/>
    </xf>
    <xf numFmtId="9" fontId="85" fillId="0" borderId="0" xfId="15" applyFont="1" applyFill="1" applyAlignment="1" applyProtection="1">
      <alignment horizontal="center" vertical="center"/>
    </xf>
    <xf numFmtId="166" fontId="84" fillId="14" borderId="22" xfId="0" applyFont="1" applyFill="1" applyBorder="1" applyAlignment="1" applyProtection="1">
      <alignment vertical="center"/>
    </xf>
    <xf numFmtId="166" fontId="84" fillId="14" borderId="21" xfId="0" applyFont="1" applyFill="1" applyBorder="1" applyAlignment="1" applyProtection="1">
      <alignment vertical="center"/>
    </xf>
    <xf numFmtId="166" fontId="84" fillId="14" borderId="21" xfId="0" applyFont="1" applyFill="1" applyBorder="1" applyAlignment="1" applyProtection="1">
      <alignment horizontal="center" vertical="center"/>
    </xf>
    <xf numFmtId="3" fontId="84" fillId="14" borderId="31" xfId="25" applyNumberFormat="1" applyFont="1" applyFill="1" applyBorder="1" applyAlignment="1" applyProtection="1">
      <alignment vertical="center"/>
    </xf>
    <xf numFmtId="3" fontId="84" fillId="14" borderId="1" xfId="25" applyNumberFormat="1" applyFont="1" applyFill="1" applyBorder="1" applyAlignment="1" applyProtection="1">
      <alignment vertical="center"/>
    </xf>
    <xf numFmtId="166" fontId="64" fillId="0" borderId="0" xfId="0" applyFont="1" applyFill="1" applyAlignment="1" applyProtection="1">
      <alignment horizontal="center"/>
    </xf>
    <xf numFmtId="166" fontId="64" fillId="0" borderId="0" xfId="0" applyFont="1" applyFill="1" applyAlignment="1" applyProtection="1"/>
    <xf numFmtId="166" fontId="69" fillId="0" borderId="0" xfId="0" applyFont="1" applyBorder="1" applyProtection="1"/>
    <xf numFmtId="166" fontId="86" fillId="0" borderId="0" xfId="4" applyFont="1" applyFill="1" applyBorder="1" applyAlignment="1" applyProtection="1">
      <alignment horizontal="center" vertical="center"/>
    </xf>
    <xf numFmtId="166" fontId="72" fillId="0" borderId="0" xfId="0" applyFont="1" applyFill="1" applyBorder="1" applyAlignment="1" applyProtection="1"/>
    <xf numFmtId="166" fontId="69" fillId="0" borderId="0" xfId="0" applyFont="1" applyFill="1" applyBorder="1" applyProtection="1"/>
    <xf numFmtId="166" fontId="72" fillId="13" borderId="22" xfId="4" applyFont="1" applyFill="1" applyBorder="1" applyAlignment="1">
      <alignment vertical="center"/>
    </xf>
    <xf numFmtId="166" fontId="69" fillId="13" borderId="21" xfId="0" applyFont="1" applyFill="1" applyBorder="1" applyAlignment="1">
      <alignment vertical="center"/>
    </xf>
    <xf numFmtId="166" fontId="69" fillId="13" borderId="31" xfId="0" applyFont="1" applyFill="1" applyBorder="1" applyAlignment="1">
      <alignment vertical="center"/>
    </xf>
    <xf numFmtId="166" fontId="86" fillId="0" borderId="0" xfId="4" applyFont="1" applyFill="1" applyBorder="1" applyAlignment="1" applyProtection="1">
      <alignment horizontal="left" vertical="center"/>
    </xf>
    <xf numFmtId="166" fontId="69" fillId="0" borderId="0" xfId="0" applyFont="1" applyFill="1" applyBorder="1" applyAlignment="1" applyProtection="1">
      <alignment horizontal="center"/>
    </xf>
    <xf numFmtId="166" fontId="72" fillId="0" borderId="0" xfId="0" applyFont="1" applyFill="1" applyBorder="1" applyAlignment="1" applyProtection="1">
      <alignment horizontal="left"/>
    </xf>
    <xf numFmtId="166" fontId="72" fillId="0" borderId="0" xfId="0" applyFont="1" applyFill="1" applyBorder="1" applyAlignment="1" applyProtection="1">
      <alignment horizontal="center"/>
    </xf>
    <xf numFmtId="166" fontId="64" fillId="0" borderId="28" xfId="0" applyFont="1" applyFill="1" applyBorder="1" applyAlignment="1" applyProtection="1">
      <alignment vertical="center"/>
    </xf>
    <xf numFmtId="166" fontId="69" fillId="0" borderId="29" xfId="0" applyFont="1" applyBorder="1" applyAlignment="1">
      <alignment vertical="center"/>
    </xf>
    <xf numFmtId="166" fontId="69" fillId="0" borderId="32" xfId="0" applyFont="1" applyBorder="1" applyAlignment="1">
      <alignment vertical="center"/>
    </xf>
    <xf numFmtId="166" fontId="76" fillId="0" borderId="0" xfId="4" applyFont="1" applyFill="1" applyBorder="1" applyAlignment="1" applyProtection="1">
      <alignment horizontal="left" vertical="center"/>
    </xf>
    <xf numFmtId="166" fontId="69" fillId="0" borderId="15" xfId="4" applyFont="1" applyBorder="1" applyAlignment="1">
      <alignment vertical="center"/>
    </xf>
    <xf numFmtId="166" fontId="69" fillId="0" borderId="0" xfId="0" applyFont="1" applyAlignment="1">
      <alignment vertical="center"/>
    </xf>
    <xf numFmtId="166" fontId="69" fillId="0" borderId="8" xfId="0" applyFont="1" applyBorder="1" applyAlignment="1">
      <alignment vertical="center"/>
    </xf>
    <xf numFmtId="166" fontId="76" fillId="0" borderId="0" xfId="4" applyFont="1" applyFill="1" applyBorder="1" applyAlignment="1" applyProtection="1">
      <alignment horizontal="center" vertical="center"/>
    </xf>
    <xf numFmtId="166" fontId="63" fillId="0" borderId="0" xfId="0" applyFont="1" applyFill="1" applyBorder="1" applyAlignment="1" applyProtection="1">
      <alignment horizontal="center" vertical="center"/>
    </xf>
    <xf numFmtId="166" fontId="64" fillId="0" borderId="24" xfId="0" applyFont="1" applyFill="1" applyBorder="1" applyAlignment="1" applyProtection="1">
      <alignment vertical="center"/>
    </xf>
    <xf numFmtId="166" fontId="69" fillId="0" borderId="26" xfId="0" applyFont="1" applyBorder="1" applyAlignment="1">
      <alignment vertical="center"/>
    </xf>
    <xf numFmtId="166" fontId="69" fillId="0" borderId="30" xfId="0" applyFont="1" applyBorder="1" applyAlignment="1">
      <alignment vertical="center"/>
    </xf>
    <xf numFmtId="166" fontId="72" fillId="13" borderId="21" xfId="4" applyFont="1" applyFill="1" applyBorder="1" applyAlignment="1">
      <alignment vertical="center"/>
    </xf>
    <xf numFmtId="166" fontId="72" fillId="13" borderId="31" xfId="4" applyFont="1" applyFill="1" applyBorder="1" applyAlignment="1">
      <alignment vertical="center"/>
    </xf>
    <xf numFmtId="166" fontId="64" fillId="0" borderId="29" xfId="0" applyFont="1" applyFill="1" applyBorder="1" applyAlignment="1" applyProtection="1">
      <alignment vertical="center"/>
    </xf>
    <xf numFmtId="166" fontId="64" fillId="0" borderId="32" xfId="0" applyFont="1" applyFill="1" applyBorder="1" applyAlignment="1" applyProtection="1">
      <alignment vertical="center"/>
    </xf>
    <xf numFmtId="166" fontId="69" fillId="0" borderId="0" xfId="4" applyFont="1" applyBorder="1" applyAlignment="1">
      <alignment vertical="center"/>
    </xf>
    <xf numFmtId="166" fontId="69" fillId="0" borderId="8" xfId="4" applyFont="1" applyBorder="1" applyAlignment="1">
      <alignment vertical="center"/>
    </xf>
    <xf numFmtId="166" fontId="64" fillId="0" borderId="26" xfId="0" applyFont="1" applyFill="1" applyBorder="1" applyAlignment="1" applyProtection="1">
      <alignment vertical="center"/>
    </xf>
    <xf numFmtId="166" fontId="64" fillId="0" borderId="30" xfId="0" applyFont="1" applyFill="1" applyBorder="1" applyAlignment="1" applyProtection="1">
      <alignment vertical="center"/>
    </xf>
    <xf numFmtId="166" fontId="69" fillId="0" borderId="15" xfId="4" applyFont="1" applyFill="1" applyBorder="1" applyAlignment="1">
      <alignment vertical="center"/>
    </xf>
    <xf numFmtId="166" fontId="69" fillId="0" borderId="0" xfId="4" applyFont="1" applyFill="1" applyBorder="1" applyAlignment="1">
      <alignment vertical="center"/>
    </xf>
    <xf numFmtId="166" fontId="69" fillId="0" borderId="8" xfId="4" applyFont="1" applyFill="1" applyBorder="1" applyAlignment="1">
      <alignment vertical="center"/>
    </xf>
    <xf numFmtId="166" fontId="69" fillId="0" borderId="28" xfId="4" applyFont="1" applyBorder="1" applyAlignment="1">
      <alignment vertical="center"/>
    </xf>
    <xf numFmtId="166" fontId="69" fillId="0" borderId="29" xfId="4" applyFont="1" applyBorder="1" applyAlignment="1">
      <alignment vertical="center"/>
    </xf>
    <xf numFmtId="166" fontId="69" fillId="0" borderId="32" xfId="4" applyFont="1" applyBorder="1" applyAlignment="1">
      <alignment vertical="center"/>
    </xf>
    <xf numFmtId="166" fontId="72" fillId="0" borderId="0" xfId="0" applyFont="1" applyFill="1" applyBorder="1" applyAlignment="1"/>
    <xf numFmtId="166" fontId="62" fillId="0" borderId="0" xfId="0" applyFont="1" applyFill="1" applyAlignment="1" applyProtection="1">
      <alignment vertical="center"/>
    </xf>
    <xf numFmtId="9" fontId="62" fillId="0" borderId="0" xfId="15" applyFont="1" applyFill="1" applyAlignment="1" applyProtection="1">
      <alignment horizontal="left" vertical="center"/>
    </xf>
    <xf numFmtId="166" fontId="87" fillId="15" borderId="1" xfId="0" applyFont="1" applyFill="1" applyBorder="1" applyAlignment="1" applyProtection="1">
      <alignment horizontal="left" vertical="center"/>
      <protection locked="0"/>
    </xf>
    <xf numFmtId="166" fontId="64" fillId="0" borderId="0" xfId="0" applyFont="1" applyFill="1" applyAlignment="1" applyProtection="1">
      <alignment vertical="center"/>
    </xf>
    <xf numFmtId="9" fontId="87" fillId="15" borderId="1" xfId="15" applyFont="1" applyFill="1" applyBorder="1" applyAlignment="1" applyProtection="1">
      <alignment horizontal="left" vertical="center"/>
      <protection locked="0"/>
    </xf>
    <xf numFmtId="166" fontId="65" fillId="15" borderId="1" xfId="0" applyFont="1" applyFill="1" applyBorder="1" applyAlignment="1" applyProtection="1">
      <alignment horizontal="left" vertical="center"/>
      <protection locked="0"/>
    </xf>
    <xf numFmtId="4" fontId="69" fillId="16" borderId="1" xfId="0" applyNumberFormat="1" applyFont="1" applyFill="1" applyBorder="1" applyAlignment="1" applyProtection="1">
      <alignment vertical="justify" wrapText="1"/>
      <protection locked="0"/>
    </xf>
    <xf numFmtId="166" fontId="66" fillId="0" borderId="0" xfId="0" applyFont="1" applyFill="1" applyBorder="1" applyAlignment="1" applyProtection="1">
      <alignment vertical="center"/>
    </xf>
    <xf numFmtId="166" fontId="66" fillId="0" borderId="24" xfId="0" quotePrefix="1" applyNumberFormat="1" applyFont="1" applyFill="1" applyBorder="1" applyAlignment="1" applyProtection="1">
      <alignment horizontal="left" vertical="center"/>
    </xf>
    <xf numFmtId="166" fontId="66" fillId="0" borderId="26" xfId="0" applyFont="1" applyFill="1" applyBorder="1" applyAlignment="1" applyProtection="1">
      <alignment vertical="center"/>
    </xf>
    <xf numFmtId="166" fontId="66" fillId="0" borderId="26" xfId="0" applyNumberFormat="1" applyFont="1" applyFill="1" applyBorder="1" applyAlignment="1" applyProtection="1">
      <alignment horizontal="left" vertical="center"/>
    </xf>
    <xf numFmtId="166" fontId="66" fillId="0" borderId="30" xfId="0" applyNumberFormat="1" applyFont="1" applyFill="1" applyBorder="1" applyAlignment="1" applyProtection="1">
      <alignment horizontal="left" vertical="center"/>
    </xf>
    <xf numFmtId="166" fontId="66" fillId="0" borderId="33" xfId="0" quotePrefix="1" applyNumberFormat="1" applyFont="1" applyFill="1" applyBorder="1" applyAlignment="1" applyProtection="1">
      <alignment horizontal="center" vertical="center"/>
    </xf>
    <xf numFmtId="9" fontId="66" fillId="0" borderId="1" xfId="15" quotePrefix="1" applyFont="1" applyFill="1" applyBorder="1" applyAlignment="1" applyProtection="1">
      <alignment horizontal="left" vertical="center"/>
      <protection locked="0"/>
    </xf>
    <xf numFmtId="166" fontId="66" fillId="0" borderId="34" xfId="0" quotePrefix="1" applyNumberFormat="1" applyFont="1" applyFill="1" applyBorder="1" applyAlignment="1" applyProtection="1">
      <alignment horizontal="center" vertical="center"/>
    </xf>
    <xf numFmtId="166" fontId="66" fillId="0" borderId="22" xfId="0" applyNumberFormat="1" applyFont="1" applyFill="1" applyBorder="1" applyAlignment="1" applyProtection="1">
      <alignment horizontal="left" vertical="center"/>
    </xf>
    <xf numFmtId="166" fontId="66" fillId="0" borderId="21" xfId="0" applyFont="1" applyFill="1" applyBorder="1" applyAlignment="1" applyProtection="1">
      <alignment vertical="center"/>
    </xf>
    <xf numFmtId="166" fontId="66" fillId="0" borderId="21" xfId="0" applyNumberFormat="1" applyFont="1" applyFill="1" applyBorder="1" applyAlignment="1" applyProtection="1">
      <alignment horizontal="left" vertical="center"/>
    </xf>
    <xf numFmtId="166" fontId="66" fillId="0" borderId="31" xfId="0" applyNumberFormat="1" applyFont="1" applyFill="1" applyBorder="1" applyAlignment="1" applyProtection="1">
      <alignment horizontal="left" vertical="center"/>
    </xf>
    <xf numFmtId="166" fontId="65" fillId="0" borderId="21" xfId="0" applyNumberFormat="1" applyFont="1" applyFill="1" applyBorder="1" applyAlignment="1" applyProtection="1">
      <alignment horizontal="left" vertical="center"/>
    </xf>
    <xf numFmtId="166" fontId="66" fillId="0" borderId="30" xfId="0" applyFont="1" applyFill="1" applyBorder="1" applyAlignment="1" applyProtection="1">
      <alignment vertical="center"/>
    </xf>
    <xf numFmtId="37" fontId="65" fillId="13" borderId="22" xfId="0" applyNumberFormat="1" applyFont="1" applyFill="1" applyBorder="1" applyAlignment="1" applyProtection="1">
      <alignment horizontal="center" vertical="center"/>
    </xf>
    <xf numFmtId="9" fontId="65" fillId="0" borderId="1" xfId="15" quotePrefix="1" applyFont="1" applyFill="1" applyBorder="1" applyAlignment="1" applyProtection="1">
      <alignment horizontal="left" vertical="center"/>
      <protection locked="0"/>
    </xf>
    <xf numFmtId="4" fontId="69" fillId="16" borderId="22" xfId="0" applyNumberFormat="1" applyFont="1" applyFill="1" applyBorder="1" applyAlignment="1" applyProtection="1">
      <alignment vertical="justify" wrapText="1"/>
      <protection locked="0"/>
    </xf>
    <xf numFmtId="4" fontId="69" fillId="0" borderId="0" xfId="0" applyNumberFormat="1" applyFont="1" applyFill="1" applyBorder="1" applyAlignment="1" applyProtection="1">
      <alignment vertical="justify" wrapText="1"/>
    </xf>
    <xf numFmtId="37" fontId="66" fillId="0" borderId="33" xfId="0" applyNumberFormat="1" applyFont="1" applyFill="1" applyBorder="1" applyAlignment="1" applyProtection="1">
      <alignment horizontal="center" vertical="center"/>
    </xf>
    <xf numFmtId="9" fontId="66" fillId="0" borderId="1" xfId="15" applyFont="1" applyFill="1" applyBorder="1" applyAlignment="1" applyProtection="1">
      <alignment horizontal="left" vertical="center"/>
      <protection locked="0"/>
    </xf>
    <xf numFmtId="37" fontId="66" fillId="0" borderId="34" xfId="0" applyNumberFormat="1" applyFont="1" applyFill="1" applyBorder="1" applyAlignment="1" applyProtection="1">
      <alignment horizontal="center" vertical="center"/>
    </xf>
    <xf numFmtId="37" fontId="65" fillId="0" borderId="34" xfId="0" applyNumberFormat="1" applyFont="1" applyFill="1" applyBorder="1" applyAlignment="1" applyProtection="1">
      <alignment horizontal="center" vertical="center"/>
    </xf>
    <xf numFmtId="9" fontId="65" fillId="0" borderId="1" xfId="15" applyFont="1" applyFill="1" applyBorder="1" applyAlignment="1" applyProtection="1">
      <alignment horizontal="left" vertical="center"/>
      <protection locked="0"/>
    </xf>
    <xf numFmtId="166" fontId="65" fillId="13" borderId="21" xfId="0" applyNumberFormat="1" applyFont="1" applyFill="1" applyBorder="1" applyAlignment="1" applyProtection="1">
      <alignment horizontal="center" vertical="center"/>
    </xf>
    <xf numFmtId="166" fontId="66" fillId="0" borderId="15" xfId="0" applyFont="1" applyFill="1" applyBorder="1" applyAlignment="1" applyProtection="1">
      <alignment vertical="center"/>
    </xf>
    <xf numFmtId="166" fontId="66" fillId="0" borderId="26" xfId="0" applyNumberFormat="1" applyFont="1" applyFill="1" applyBorder="1" applyAlignment="1" applyProtection="1">
      <alignment horizontal="fill" vertical="center"/>
    </xf>
    <xf numFmtId="166" fontId="66" fillId="0" borderId="25" xfId="0" applyNumberFormat="1" applyFont="1" applyFill="1" applyBorder="1" applyAlignment="1" applyProtection="1">
      <alignment horizontal="fill" vertical="center"/>
    </xf>
    <xf numFmtId="166" fontId="66" fillId="0" borderId="24" xfId="0" applyNumberFormat="1" applyFont="1" applyFill="1" applyBorder="1" applyAlignment="1" applyProtection="1">
      <alignment horizontal="left" vertical="center"/>
    </xf>
    <xf numFmtId="166" fontId="66" fillId="0" borderId="24" xfId="0" applyFont="1" applyFill="1" applyBorder="1" applyAlignment="1" applyProtection="1">
      <alignment vertical="center"/>
    </xf>
    <xf numFmtId="39" fontId="65" fillId="0" borderId="34" xfId="0" applyNumberFormat="1" applyFont="1" applyFill="1" applyBorder="1" applyAlignment="1" applyProtection="1">
      <alignment horizontal="center" vertical="center"/>
    </xf>
    <xf numFmtId="166" fontId="66" fillId="0" borderId="29" xfId="0" applyFont="1" applyFill="1" applyBorder="1" applyAlignment="1" applyProtection="1">
      <alignment vertical="center"/>
    </xf>
    <xf numFmtId="166" fontId="66" fillId="0" borderId="22" xfId="0" quotePrefix="1" applyNumberFormat="1" applyFont="1" applyFill="1" applyBorder="1" applyAlignment="1" applyProtection="1">
      <alignment horizontal="left" vertical="center"/>
    </xf>
    <xf numFmtId="37" fontId="65" fillId="0" borderId="35" xfId="0" applyNumberFormat="1" applyFont="1" applyFill="1" applyBorder="1" applyAlignment="1" applyProtection="1">
      <alignment horizontal="center" vertical="center"/>
    </xf>
    <xf numFmtId="166" fontId="65" fillId="0" borderId="26" xfId="0" applyNumberFormat="1" applyFont="1" applyFill="1" applyBorder="1" applyAlignment="1" applyProtection="1">
      <alignment horizontal="left" vertical="center"/>
    </xf>
    <xf numFmtId="166" fontId="65" fillId="0" borderId="0" xfId="0" applyFont="1" applyFill="1" applyBorder="1" applyAlignment="1" applyProtection="1">
      <alignment vertical="center"/>
    </xf>
    <xf numFmtId="166" fontId="65" fillId="0" borderId="24" xfId="0" applyFont="1" applyFill="1" applyBorder="1" applyAlignment="1" applyProtection="1">
      <alignment vertical="center"/>
    </xf>
    <xf numFmtId="166" fontId="65" fillId="0" borderId="31" xfId="0" applyNumberFormat="1" applyFont="1" applyFill="1" applyBorder="1" applyAlignment="1" applyProtection="1">
      <alignment horizontal="left" vertical="center"/>
    </xf>
    <xf numFmtId="37" fontId="66" fillId="13" borderId="22" xfId="0" applyNumberFormat="1" applyFont="1" applyFill="1" applyBorder="1" applyAlignment="1" applyProtection="1">
      <alignment horizontal="center" vertical="center"/>
    </xf>
    <xf numFmtId="166" fontId="65" fillId="0" borderId="26" xfId="0" applyFont="1" applyFill="1" applyBorder="1" applyAlignment="1" applyProtection="1">
      <alignment vertical="center"/>
    </xf>
    <xf numFmtId="166" fontId="65" fillId="0" borderId="30" xfId="0" applyFont="1" applyFill="1" applyBorder="1" applyAlignment="1" applyProtection="1">
      <alignment vertical="center"/>
    </xf>
    <xf numFmtId="166" fontId="66" fillId="0" borderId="25" xfId="0" applyNumberFormat="1" applyFont="1" applyFill="1" applyBorder="1" applyAlignment="1" applyProtection="1">
      <alignment horizontal="center" vertical="center"/>
      <protection locked="0"/>
    </xf>
    <xf numFmtId="166" fontId="66" fillId="0" borderId="1" xfId="0" quotePrefix="1" applyNumberFormat="1" applyFont="1" applyFill="1" applyBorder="1" applyAlignment="1" applyProtection="1">
      <alignment horizontal="left" vertical="center" indent="1"/>
    </xf>
    <xf numFmtId="166" fontId="66" fillId="0" borderId="1" xfId="0" applyNumberFormat="1" applyFont="1" applyFill="1" applyBorder="1" applyAlignment="1" applyProtection="1">
      <alignment horizontal="center" vertical="center"/>
      <protection locked="0"/>
    </xf>
    <xf numFmtId="166" fontId="66" fillId="0" borderId="28" xfId="0" quotePrefix="1" applyNumberFormat="1" applyFont="1" applyFill="1" applyBorder="1" applyAlignment="1" applyProtection="1">
      <alignment horizontal="left" vertical="center"/>
    </xf>
    <xf numFmtId="166" fontId="66" fillId="0" borderId="31" xfId="0" applyFont="1" applyFill="1" applyBorder="1" applyAlignment="1" applyProtection="1">
      <alignment vertical="center"/>
    </xf>
    <xf numFmtId="166" fontId="69" fillId="0" borderId="28" xfId="0" quotePrefix="1" applyNumberFormat="1" applyFont="1" applyFill="1" applyBorder="1" applyAlignment="1" applyProtection="1">
      <alignment horizontal="left" vertical="center"/>
    </xf>
    <xf numFmtId="166" fontId="69" fillId="0" borderId="31" xfId="0" quotePrefix="1" applyNumberFormat="1" applyFont="1" applyFill="1" applyBorder="1" applyAlignment="1" applyProtection="1">
      <alignment horizontal="left" vertical="center"/>
    </xf>
    <xf numFmtId="166" fontId="66" fillId="0" borderId="25" xfId="0" applyNumberFormat="1" applyFont="1" applyFill="1" applyBorder="1" applyAlignment="1" applyProtection="1">
      <alignment horizontal="left" vertical="center"/>
    </xf>
    <xf numFmtId="166" fontId="69" fillId="0" borderId="28" xfId="0" applyNumberFormat="1" applyFont="1" applyFill="1" applyBorder="1" applyAlignment="1" applyProtection="1">
      <alignment horizontal="left" vertical="center" indent="1"/>
    </xf>
    <xf numFmtId="166" fontId="66" fillId="0" borderId="15" xfId="0" applyNumberFormat="1" applyFont="1" applyFill="1" applyBorder="1" applyAlignment="1" applyProtection="1">
      <alignment horizontal="left" vertical="center"/>
    </xf>
    <xf numFmtId="166" fontId="66" fillId="0" borderId="31" xfId="0" quotePrefix="1" applyNumberFormat="1" applyFont="1" applyFill="1" applyBorder="1" applyAlignment="1" applyProtection="1">
      <alignment horizontal="left" vertical="center"/>
    </xf>
    <xf numFmtId="166" fontId="66" fillId="0" borderId="1" xfId="0" applyNumberFormat="1" applyFont="1" applyFill="1" applyBorder="1" applyAlignment="1" applyProtection="1">
      <alignment horizontal="left" vertical="center" indent="1"/>
    </xf>
    <xf numFmtId="166" fontId="66" fillId="0" borderId="30" xfId="0" quotePrefix="1" applyNumberFormat="1" applyFont="1" applyFill="1" applyBorder="1" applyAlignment="1" applyProtection="1">
      <alignment horizontal="left" vertical="center" indent="1"/>
    </xf>
    <xf numFmtId="166" fontId="66" fillId="0" borderId="1" xfId="0" quotePrefix="1" applyNumberFormat="1" applyFont="1" applyFill="1" applyBorder="1" applyAlignment="1" applyProtection="1">
      <alignment horizontal="left" vertical="center" indent="2"/>
    </xf>
    <xf numFmtId="166" fontId="65" fillId="0" borderId="30" xfId="0" applyNumberFormat="1" applyFont="1" applyFill="1" applyBorder="1" applyAlignment="1" applyProtection="1">
      <alignment horizontal="left" vertical="center"/>
    </xf>
    <xf numFmtId="166" fontId="66" fillId="0" borderId="1" xfId="0" applyNumberFormat="1" applyFont="1" applyFill="1" applyBorder="1" applyAlignment="1" applyProtection="1">
      <alignment horizontal="right" vertical="center"/>
      <protection locked="0"/>
    </xf>
    <xf numFmtId="37" fontId="66" fillId="13" borderId="35" xfId="0" applyNumberFormat="1" applyFont="1" applyFill="1" applyBorder="1" applyAlignment="1" applyProtection="1">
      <alignment horizontal="center" vertical="center"/>
    </xf>
    <xf numFmtId="166" fontId="66" fillId="0" borderId="26" xfId="0" applyNumberFormat="1" applyFont="1" applyFill="1" applyBorder="1" applyAlignment="1" applyProtection="1">
      <alignment vertical="center"/>
    </xf>
    <xf numFmtId="166" fontId="66" fillId="0" borderId="30" xfId="0" applyNumberFormat="1" applyFont="1" applyFill="1" applyBorder="1" applyAlignment="1" applyProtection="1">
      <alignment vertical="center"/>
    </xf>
    <xf numFmtId="166" fontId="66" fillId="0" borderId="22" xfId="0" applyFont="1" applyFill="1" applyBorder="1" applyAlignment="1" applyProtection="1">
      <alignment vertical="center"/>
    </xf>
    <xf numFmtId="166" fontId="66" fillId="0" borderId="21" xfId="0" applyNumberFormat="1" applyFont="1" applyFill="1" applyBorder="1" applyAlignment="1" applyProtection="1">
      <alignment vertical="center"/>
    </xf>
    <xf numFmtId="166" fontId="66" fillId="0" borderId="31" xfId="0" applyNumberFormat="1" applyFont="1" applyFill="1" applyBorder="1" applyAlignment="1" applyProtection="1">
      <alignment vertical="center"/>
    </xf>
    <xf numFmtId="166" fontId="65" fillId="0" borderId="26" xfId="0" applyNumberFormat="1" applyFont="1" applyFill="1" applyBorder="1" applyAlignment="1" applyProtection="1">
      <alignment vertical="center"/>
    </xf>
    <xf numFmtId="166" fontId="65" fillId="0" borderId="30" xfId="0" applyNumberFormat="1" applyFont="1" applyFill="1" applyBorder="1" applyAlignment="1" applyProtection="1">
      <alignment vertical="center"/>
    </xf>
    <xf numFmtId="166" fontId="65" fillId="0" borderId="21" xfId="0" applyNumberFormat="1" applyFont="1" applyFill="1" applyBorder="1" applyAlignment="1" applyProtection="1">
      <alignment vertical="center"/>
    </xf>
    <xf numFmtId="166" fontId="65" fillId="0" borderId="31" xfId="0" applyNumberFormat="1" applyFont="1" applyFill="1" applyBorder="1" applyAlignment="1" applyProtection="1">
      <alignment vertical="center"/>
    </xf>
    <xf numFmtId="166" fontId="66" fillId="0" borderId="0" xfId="0" applyNumberFormat="1" applyFont="1" applyFill="1" applyBorder="1" applyAlignment="1" applyProtection="1">
      <alignment horizontal="left" vertical="center"/>
    </xf>
    <xf numFmtId="166" fontId="66" fillId="0" borderId="8" xfId="0" applyNumberFormat="1" applyFont="1" applyFill="1" applyBorder="1" applyAlignment="1" applyProtection="1">
      <alignment horizontal="left" vertical="center"/>
    </xf>
    <xf numFmtId="166" fontId="66" fillId="0" borderId="29" xfId="0" applyNumberFormat="1" applyFont="1" applyFill="1" applyBorder="1" applyAlignment="1" applyProtection="1">
      <alignment horizontal="left" vertical="center"/>
    </xf>
    <xf numFmtId="166" fontId="66" fillId="0" borderId="32" xfId="0" applyNumberFormat="1" applyFont="1" applyFill="1" applyBorder="1" applyAlignment="1" applyProtection="1">
      <alignment horizontal="left" vertical="center"/>
    </xf>
    <xf numFmtId="166" fontId="66" fillId="0" borderId="32" xfId="0" applyFont="1" applyFill="1" applyBorder="1" applyAlignment="1" applyProtection="1">
      <alignment vertical="center"/>
    </xf>
    <xf numFmtId="166" fontId="69" fillId="0" borderId="22" xfId="0" quotePrefix="1" applyNumberFormat="1" applyFont="1" applyFill="1" applyBorder="1" applyAlignment="1" applyProtection="1">
      <alignment horizontal="left" vertical="center"/>
    </xf>
    <xf numFmtId="166" fontId="65" fillId="0" borderId="22" xfId="0" applyNumberFormat="1" applyFont="1" applyFill="1" applyBorder="1" applyAlignment="1" applyProtection="1">
      <alignment horizontal="left" vertical="center"/>
    </xf>
    <xf numFmtId="166" fontId="66" fillId="0" borderId="0" xfId="0" applyFont="1" applyFill="1" applyBorder="1" applyAlignment="1" applyProtection="1">
      <alignment horizontal="left" vertical="center"/>
    </xf>
    <xf numFmtId="166" fontId="65" fillId="6" borderId="29" xfId="0" quotePrefix="1" applyNumberFormat="1" applyFont="1" applyFill="1" applyBorder="1" applyAlignment="1" applyProtection="1">
      <alignment horizontal="left" vertical="center"/>
    </xf>
    <xf numFmtId="166" fontId="65" fillId="6" borderId="21" xfId="0" applyFont="1" applyFill="1" applyBorder="1" applyAlignment="1" applyProtection="1">
      <alignment vertical="center"/>
    </xf>
    <xf numFmtId="166" fontId="65" fillId="6" borderId="21" xfId="0" applyFont="1" applyFill="1" applyBorder="1" applyAlignment="1" applyProtection="1">
      <alignment horizontal="center" vertical="center"/>
    </xf>
    <xf numFmtId="9" fontId="66" fillId="6" borderId="31" xfId="15" applyFont="1" applyFill="1" applyBorder="1" applyAlignment="1" applyProtection="1">
      <alignment horizontal="left" vertical="center"/>
      <protection locked="0"/>
    </xf>
    <xf numFmtId="166" fontId="66" fillId="6" borderId="21" xfId="0" applyFont="1" applyFill="1" applyBorder="1" applyAlignment="1" applyProtection="1">
      <alignment vertical="center"/>
    </xf>
    <xf numFmtId="166" fontId="66" fillId="0" borderId="25" xfId="0" applyFont="1" applyFill="1" applyBorder="1" applyAlignment="1" applyProtection="1">
      <alignment vertical="center"/>
    </xf>
    <xf numFmtId="37" fontId="65" fillId="6" borderId="34" xfId="0" applyNumberFormat="1" applyFont="1" applyFill="1" applyBorder="1" applyAlignment="1" applyProtection="1">
      <alignment horizontal="center" vertical="center"/>
    </xf>
    <xf numFmtId="9" fontId="65" fillId="6" borderId="22" xfId="15" applyFont="1" applyFill="1" applyBorder="1" applyAlignment="1" applyProtection="1">
      <alignment horizontal="left" vertical="center"/>
      <protection locked="0"/>
    </xf>
    <xf numFmtId="166" fontId="66" fillId="6" borderId="29" xfId="0" applyFont="1" applyFill="1" applyBorder="1" applyAlignment="1" applyProtection="1">
      <alignment vertical="center"/>
    </xf>
    <xf numFmtId="166" fontId="65" fillId="13" borderId="21" xfId="0" applyFont="1" applyFill="1" applyBorder="1" applyAlignment="1" applyProtection="1">
      <alignment horizontal="center" vertical="center"/>
    </xf>
    <xf numFmtId="9" fontId="66" fillId="13" borderId="31" xfId="15" applyFont="1" applyFill="1" applyBorder="1" applyAlignment="1" applyProtection="1">
      <alignment horizontal="left" vertical="center"/>
      <protection locked="0"/>
    </xf>
    <xf numFmtId="37" fontId="66" fillId="13" borderId="34" xfId="0" applyNumberFormat="1" applyFont="1" applyFill="1" applyBorder="1" applyAlignment="1" applyProtection="1">
      <alignment horizontal="center" vertical="center"/>
    </xf>
    <xf numFmtId="9" fontId="66" fillId="13" borderId="1" xfId="15" applyFont="1" applyFill="1" applyBorder="1" applyAlignment="1" applyProtection="1">
      <alignment horizontal="left" vertical="center"/>
      <protection locked="0"/>
    </xf>
    <xf numFmtId="166" fontId="66" fillId="6" borderId="29" xfId="0" applyNumberFormat="1" applyFont="1" applyFill="1" applyBorder="1" applyAlignment="1" applyProtection="1">
      <alignment horizontal="left" vertical="center"/>
    </xf>
    <xf numFmtId="37" fontId="66" fillId="13" borderId="34" xfId="0" quotePrefix="1" applyNumberFormat="1" applyFont="1" applyFill="1" applyBorder="1" applyAlignment="1" applyProtection="1">
      <alignment horizontal="center" vertical="center"/>
    </xf>
    <xf numFmtId="9" fontId="66" fillId="13" borderId="1" xfId="15" quotePrefix="1" applyFont="1" applyFill="1" applyBorder="1" applyAlignment="1" applyProtection="1">
      <alignment horizontal="left" vertical="center"/>
      <protection locked="0"/>
    </xf>
    <xf numFmtId="39" fontId="66" fillId="0" borderId="33" xfId="0" applyNumberFormat="1" applyFont="1" applyFill="1" applyBorder="1" applyAlignment="1" applyProtection="1">
      <alignment horizontal="center" vertical="center"/>
    </xf>
    <xf numFmtId="39" fontId="66" fillId="0" borderId="34" xfId="0" applyNumberFormat="1" applyFont="1" applyFill="1" applyBorder="1" applyAlignment="1" applyProtection="1">
      <alignment horizontal="center" vertical="center"/>
    </xf>
    <xf numFmtId="166" fontId="88" fillId="0" borderId="21" xfId="0" applyFont="1" applyFill="1" applyBorder="1" applyAlignment="1" applyProtection="1">
      <alignment vertical="center"/>
    </xf>
    <xf numFmtId="166" fontId="88" fillId="0" borderId="26" xfId="0" applyFont="1" applyFill="1" applyBorder="1" applyAlignment="1" applyProtection="1">
      <alignment vertical="center"/>
    </xf>
    <xf numFmtId="166" fontId="77" fillId="0" borderId="0" xfId="0" applyFont="1" applyFill="1" applyBorder="1" applyAlignment="1" applyProtection="1">
      <alignment vertical="center"/>
    </xf>
    <xf numFmtId="166" fontId="77" fillId="0" borderId="15" xfId="0" applyFont="1" applyFill="1" applyBorder="1" applyAlignment="1" applyProtection="1">
      <alignment vertical="center"/>
    </xf>
    <xf numFmtId="166" fontId="69" fillId="0" borderId="24" xfId="0" quotePrefix="1" applyNumberFormat="1" applyFont="1" applyFill="1" applyBorder="1" applyAlignment="1" applyProtection="1">
      <alignment horizontal="left" vertical="center"/>
    </xf>
    <xf numFmtId="166" fontId="77" fillId="0" borderId="26" xfId="0" applyFont="1" applyFill="1" applyBorder="1" applyAlignment="1" applyProtection="1">
      <alignment vertical="center"/>
    </xf>
    <xf numFmtId="166" fontId="77" fillId="0" borderId="26" xfId="0" applyNumberFormat="1" applyFont="1" applyFill="1" applyBorder="1" applyAlignment="1" applyProtection="1">
      <alignment horizontal="left" vertical="center"/>
    </xf>
    <xf numFmtId="166" fontId="78" fillId="0" borderId="0" xfId="0" applyFont="1" applyFill="1" applyAlignment="1" applyProtection="1">
      <alignment vertical="center"/>
    </xf>
    <xf numFmtId="166" fontId="65" fillId="0" borderId="26" xfId="0" quotePrefix="1" applyNumberFormat="1" applyFont="1" applyFill="1" applyBorder="1" applyAlignment="1" applyProtection="1">
      <alignment horizontal="left" vertical="center"/>
    </xf>
    <xf numFmtId="9" fontId="64" fillId="0" borderId="0" xfId="15" applyFont="1" applyFill="1" applyAlignment="1" applyProtection="1">
      <alignment horizontal="left" vertical="center"/>
    </xf>
    <xf numFmtId="0" fontId="63" fillId="0" borderId="0" xfId="0" applyNumberFormat="1" applyFont="1" applyFill="1" applyBorder="1" applyAlignment="1" applyProtection="1">
      <alignment vertical="center"/>
    </xf>
    <xf numFmtId="0" fontId="63" fillId="0" borderId="15" xfId="0" applyNumberFormat="1" applyFont="1" applyFill="1" applyBorder="1" applyAlignment="1" applyProtection="1">
      <alignment vertical="center"/>
    </xf>
    <xf numFmtId="0" fontId="71" fillId="3" borderId="24" xfId="0" applyNumberFormat="1" applyFont="1" applyFill="1" applyBorder="1" applyAlignment="1" applyProtection="1">
      <alignment vertical="center"/>
      <protection locked="0"/>
    </xf>
    <xf numFmtId="0" fontId="69" fillId="3" borderId="26" xfId="0" applyNumberFormat="1" applyFont="1" applyFill="1" applyBorder="1" applyAlignment="1" applyProtection="1">
      <alignment vertical="center"/>
      <protection locked="0"/>
    </xf>
    <xf numFmtId="0" fontId="69" fillId="3" borderId="30" xfId="0" applyNumberFormat="1" applyFont="1" applyFill="1" applyBorder="1" applyAlignment="1" applyProtection="1">
      <alignment vertical="center"/>
      <protection locked="0"/>
    </xf>
    <xf numFmtId="39" fontId="69" fillId="13" borderId="25" xfId="0" applyNumberFormat="1" applyFont="1" applyFill="1" applyBorder="1" applyAlignment="1" applyProtection="1">
      <alignment horizontal="center" vertical="center"/>
    </xf>
    <xf numFmtId="39" fontId="69" fillId="0" borderId="33" xfId="0" applyNumberFormat="1" applyFont="1" applyFill="1" applyBorder="1" applyAlignment="1" applyProtection="1">
      <alignment horizontal="center" vertical="center"/>
      <protection locked="0"/>
    </xf>
    <xf numFmtId="0" fontId="69" fillId="3" borderId="22" xfId="0" applyNumberFormat="1" applyFont="1" applyFill="1" applyBorder="1" applyAlignment="1" applyProtection="1">
      <alignment vertical="center"/>
      <protection locked="0"/>
    </xf>
    <xf numFmtId="0" fontId="69" fillId="3" borderId="21" xfId="0" applyNumberFormat="1" applyFont="1" applyFill="1" applyBorder="1" applyAlignment="1" applyProtection="1">
      <alignment vertical="center"/>
      <protection locked="0"/>
    </xf>
    <xf numFmtId="0" fontId="69" fillId="3" borderId="31" xfId="0" applyNumberFormat="1" applyFont="1" applyFill="1" applyBorder="1" applyAlignment="1" applyProtection="1">
      <alignment vertical="center"/>
      <protection locked="0"/>
    </xf>
    <xf numFmtId="39" fontId="69" fillId="0" borderId="34" xfId="0" applyNumberFormat="1" applyFont="1" applyFill="1" applyBorder="1" applyAlignment="1" applyProtection="1">
      <alignment horizontal="center" vertical="center"/>
      <protection locked="0"/>
    </xf>
    <xf numFmtId="0" fontId="72" fillId="3" borderId="11" xfId="0" applyNumberFormat="1" applyFont="1" applyFill="1" applyBorder="1" applyAlignment="1" applyProtection="1">
      <alignment vertical="center"/>
    </xf>
    <xf numFmtId="0" fontId="69" fillId="3" borderId="26" xfId="0" applyNumberFormat="1" applyFont="1" applyFill="1" applyBorder="1" applyAlignment="1" applyProtection="1">
      <alignment vertical="center"/>
    </xf>
    <xf numFmtId="39" fontId="72" fillId="0" borderId="34" xfId="0" applyNumberFormat="1" applyFont="1" applyFill="1" applyBorder="1" applyAlignment="1" applyProtection="1">
      <alignment horizontal="center" vertical="center"/>
    </xf>
    <xf numFmtId="0" fontId="69" fillId="3" borderId="15" xfId="0" applyNumberFormat="1" applyFont="1" applyFill="1" applyBorder="1" applyAlignment="1" applyProtection="1">
      <alignment vertical="center"/>
    </xf>
    <xf numFmtId="0" fontId="63" fillId="0" borderId="24" xfId="0" applyNumberFormat="1" applyFont="1" applyFill="1" applyBorder="1" applyAlignment="1" applyProtection="1">
      <alignment vertical="center"/>
    </xf>
    <xf numFmtId="0" fontId="72" fillId="0" borderId="26" xfId="0" applyNumberFormat="1" applyFont="1" applyFill="1" applyBorder="1" applyAlignment="1" applyProtection="1">
      <alignment vertical="center"/>
    </xf>
    <xf numFmtId="0" fontId="63" fillId="0" borderId="26" xfId="0" applyNumberFormat="1" applyFont="1" applyFill="1" applyBorder="1" applyAlignment="1" applyProtection="1">
      <alignment vertical="center"/>
    </xf>
    <xf numFmtId="0" fontId="63" fillId="0" borderId="30" xfId="0" applyNumberFormat="1" applyFont="1" applyFill="1" applyBorder="1" applyAlignment="1" applyProtection="1">
      <alignment vertical="center"/>
    </xf>
    <xf numFmtId="0" fontId="63" fillId="0" borderId="11" xfId="0" applyNumberFormat="1" applyFont="1" applyFill="1" applyBorder="1" applyAlignment="1" applyProtection="1">
      <alignment vertical="center"/>
    </xf>
    <xf numFmtId="0" fontId="71" fillId="3" borderId="15" xfId="0" applyNumberFormat="1" applyFont="1" applyFill="1" applyBorder="1" applyAlignment="1" applyProtection="1">
      <alignment vertical="center"/>
      <protection locked="0"/>
    </xf>
    <xf numFmtId="0" fontId="63" fillId="0" borderId="26" xfId="0" applyNumberFormat="1" applyFont="1" applyFill="1" applyBorder="1" applyAlignment="1" applyProtection="1">
      <alignment vertical="center"/>
      <protection locked="0"/>
    </xf>
    <xf numFmtId="0" fontId="63" fillId="0" borderId="30" xfId="0" applyNumberFormat="1" applyFont="1" applyFill="1" applyBorder="1" applyAlignment="1" applyProtection="1">
      <alignment vertical="center"/>
      <protection locked="0"/>
    </xf>
    <xf numFmtId="39" fontId="69" fillId="0" borderId="36" xfId="0" applyNumberFormat="1" applyFont="1" applyFill="1" applyBorder="1" applyAlignment="1" applyProtection="1">
      <alignment horizontal="center" vertical="center"/>
      <protection locked="0"/>
    </xf>
    <xf numFmtId="0" fontId="69" fillId="3" borderId="28" xfId="0" applyNumberFormat="1" applyFont="1" applyFill="1" applyBorder="1" applyAlignment="1" applyProtection="1">
      <alignment vertical="center"/>
      <protection locked="0"/>
    </xf>
    <xf numFmtId="39" fontId="69" fillId="0" borderId="37" xfId="0" applyNumberFormat="1" applyFont="1" applyFill="1" applyBorder="1" applyAlignment="1" applyProtection="1">
      <alignment horizontal="center" vertical="center"/>
      <protection locked="0"/>
    </xf>
    <xf numFmtId="0" fontId="69" fillId="3" borderId="24" xfId="0" applyNumberFormat="1" applyFont="1" applyFill="1" applyBorder="1" applyAlignment="1" applyProtection="1">
      <alignment vertical="center"/>
    </xf>
    <xf numFmtId="0" fontId="72" fillId="3" borderId="24" xfId="0" applyNumberFormat="1" applyFont="1" applyFill="1" applyBorder="1" applyAlignment="1" applyProtection="1">
      <alignment vertical="center"/>
    </xf>
    <xf numFmtId="0" fontId="72" fillId="3" borderId="26" xfId="0" applyNumberFormat="1" applyFont="1" applyFill="1" applyBorder="1" applyAlignment="1" applyProtection="1">
      <alignment vertical="center"/>
    </xf>
    <xf numFmtId="39" fontId="72" fillId="0" borderId="37" xfId="0" applyNumberFormat="1" applyFont="1" applyFill="1" applyBorder="1" applyAlignment="1" applyProtection="1">
      <alignment horizontal="center" vertical="center"/>
    </xf>
    <xf numFmtId="0" fontId="72" fillId="3" borderId="15" xfId="0" quotePrefix="1" applyNumberFormat="1" applyFont="1" applyFill="1" applyBorder="1" applyAlignment="1" applyProtection="1">
      <alignment horizontal="left" vertical="center"/>
    </xf>
    <xf numFmtId="0" fontId="71" fillId="3" borderId="22" xfId="0" applyNumberFormat="1" applyFont="1" applyFill="1" applyBorder="1" applyAlignment="1" applyProtection="1">
      <alignment vertical="center"/>
      <protection locked="0"/>
    </xf>
    <xf numFmtId="39" fontId="69" fillId="0" borderId="38" xfId="0" applyNumberFormat="1" applyFont="1" applyFill="1" applyBorder="1" applyAlignment="1" applyProtection="1">
      <alignment horizontal="center" vertical="center"/>
      <protection locked="0"/>
    </xf>
    <xf numFmtId="0" fontId="63" fillId="0" borderId="39" xfId="0" applyNumberFormat="1" applyFont="1" applyFill="1" applyBorder="1" applyAlignment="1" applyProtection="1">
      <alignment vertical="center"/>
    </xf>
    <xf numFmtId="0" fontId="69" fillId="3" borderId="39" xfId="0" applyNumberFormat="1" applyFont="1" applyFill="1" applyBorder="1" applyAlignment="1" applyProtection="1">
      <alignment vertical="center"/>
      <protection locked="0"/>
    </xf>
    <xf numFmtId="0" fontId="63" fillId="0" borderId="40" xfId="0" applyNumberFormat="1" applyFont="1" applyFill="1" applyBorder="1" applyAlignment="1" applyProtection="1">
      <alignment vertical="center"/>
      <protection locked="0"/>
    </xf>
    <xf numFmtId="0" fontId="63" fillId="0" borderId="41" xfId="0" applyNumberFormat="1" applyFont="1" applyFill="1" applyBorder="1" applyAlignment="1" applyProtection="1">
      <alignment vertical="center"/>
      <protection locked="0"/>
    </xf>
    <xf numFmtId="39" fontId="69" fillId="13" borderId="42" xfId="0" applyNumberFormat="1" applyFont="1" applyFill="1" applyBorder="1" applyAlignment="1" applyProtection="1">
      <alignment horizontal="center" vertical="center"/>
    </xf>
    <xf numFmtId="39" fontId="69" fillId="0" borderId="43" xfId="0" applyNumberFormat="1" applyFont="1" applyFill="1" applyBorder="1" applyAlignment="1" applyProtection="1">
      <alignment horizontal="center" vertical="center"/>
      <protection locked="0"/>
    </xf>
    <xf numFmtId="166" fontId="63" fillId="0" borderId="0" xfId="0" applyFont="1" applyFill="1" applyAlignment="1" applyProtection="1">
      <alignment vertical="center"/>
    </xf>
    <xf numFmtId="166" fontId="63" fillId="0" borderId="0" xfId="0" applyFont="1" applyFill="1" applyAlignment="1" applyProtection="1">
      <alignment horizontal="center" vertical="center"/>
    </xf>
    <xf numFmtId="9" fontId="63" fillId="0" borderId="0" xfId="15" applyFont="1" applyFill="1" applyAlignment="1" applyProtection="1">
      <alignment horizontal="left" vertical="center"/>
      <protection locked="0"/>
    </xf>
    <xf numFmtId="166" fontId="69" fillId="0" borderId="0" xfId="0" applyFont="1" applyFill="1" applyAlignment="1" applyProtection="1">
      <alignment vertical="center"/>
    </xf>
    <xf numFmtId="166" fontId="69" fillId="0" borderId="0" xfId="0" applyFont="1" applyFill="1" applyAlignment="1" applyProtection="1">
      <alignment horizontal="center" vertical="center"/>
    </xf>
    <xf numFmtId="9" fontId="69" fillId="0" borderId="0" xfId="15" applyFont="1" applyFill="1" applyAlignment="1" applyProtection="1">
      <alignment horizontal="left" vertical="center"/>
      <protection locked="0"/>
    </xf>
    <xf numFmtId="9" fontId="69" fillId="0" borderId="0" xfId="15" applyFont="1" applyFill="1" applyAlignment="1" applyProtection="1">
      <alignment horizontal="left" vertical="center"/>
    </xf>
    <xf numFmtId="166" fontId="89" fillId="0" borderId="0" xfId="0" applyFont="1" applyFill="1" applyAlignment="1" applyProtection="1">
      <alignment horizontal="center" vertical="center"/>
    </xf>
    <xf numFmtId="166" fontId="69" fillId="0" borderId="0" xfId="0" applyFont="1" applyFill="1" applyBorder="1" applyAlignment="1" applyProtection="1">
      <alignment vertical="center"/>
    </xf>
    <xf numFmtId="166" fontId="64" fillId="0" borderId="0" xfId="0" applyFont="1" applyFill="1" applyBorder="1" applyAlignment="1" applyProtection="1">
      <alignment vertical="center"/>
    </xf>
    <xf numFmtId="166" fontId="69" fillId="0" borderId="0" xfId="0" quotePrefix="1" applyFont="1" applyFill="1" applyBorder="1" applyAlignment="1" applyProtection="1">
      <alignment vertical="center"/>
    </xf>
    <xf numFmtId="166" fontId="64" fillId="0" borderId="0" xfId="0" applyFont="1" applyFill="1" applyAlignment="1" applyProtection="1">
      <alignment horizontal="center" vertical="center"/>
    </xf>
    <xf numFmtId="166" fontId="89" fillId="0" borderId="0" xfId="0" applyFont="1" applyFill="1" applyAlignment="1" applyProtection="1">
      <alignment vertical="center"/>
    </xf>
    <xf numFmtId="166" fontId="56" fillId="0" borderId="0" xfId="0" applyFont="1" applyFill="1" applyAlignment="1" applyProtection="1">
      <alignment horizontal="left" vertical="center"/>
    </xf>
    <xf numFmtId="37" fontId="66" fillId="17" borderId="1" xfId="0" applyNumberFormat="1" applyFont="1" applyFill="1" applyBorder="1" applyAlignment="1" applyProtection="1">
      <alignment horizontal="center"/>
    </xf>
    <xf numFmtId="37" fontId="65" fillId="17" borderId="1" xfId="0" applyNumberFormat="1" applyFont="1" applyFill="1" applyBorder="1" applyAlignment="1" applyProtection="1">
      <alignment horizontal="center"/>
    </xf>
    <xf numFmtId="37" fontId="66" fillId="17" borderId="25" xfId="0" applyNumberFormat="1" applyFont="1" applyFill="1" applyBorder="1" applyAlignment="1" applyProtection="1">
      <alignment horizontal="center"/>
    </xf>
    <xf numFmtId="37" fontId="65" fillId="17" borderId="25" xfId="0" applyNumberFormat="1" applyFont="1" applyFill="1" applyBorder="1" applyAlignment="1" applyProtection="1">
      <alignment horizontal="center"/>
    </xf>
    <xf numFmtId="170" fontId="66" fillId="17" borderId="25" xfId="25" applyNumberFormat="1" applyFont="1" applyFill="1" applyBorder="1" applyAlignment="1" applyProtection="1">
      <alignment horizontal="center"/>
    </xf>
    <xf numFmtId="170" fontId="66" fillId="17" borderId="1" xfId="25" applyNumberFormat="1" applyFont="1" applyFill="1" applyBorder="1" applyAlignment="1" applyProtection="1">
      <alignment horizontal="center"/>
    </xf>
    <xf numFmtId="3" fontId="65" fillId="17" borderId="1" xfId="0" applyNumberFormat="1" applyFont="1" applyFill="1" applyBorder="1" applyAlignment="1" applyProtection="1">
      <alignment horizontal="center"/>
    </xf>
    <xf numFmtId="3" fontId="69" fillId="17" borderId="25" xfId="0" applyNumberFormat="1" applyFont="1" applyFill="1" applyBorder="1" applyProtection="1"/>
    <xf numFmtId="3" fontId="69" fillId="17" borderId="1" xfId="0" applyNumberFormat="1" applyFont="1" applyFill="1" applyBorder="1" applyProtection="1"/>
    <xf numFmtId="3" fontId="72" fillId="17" borderId="1" xfId="0" applyNumberFormat="1" applyFont="1" applyFill="1" applyBorder="1" applyProtection="1"/>
    <xf numFmtId="3" fontId="65" fillId="17" borderId="1" xfId="0" applyNumberFormat="1" applyFont="1" applyFill="1" applyBorder="1" applyAlignment="1" applyProtection="1">
      <alignment horizontal="right"/>
    </xf>
    <xf numFmtId="3" fontId="66" fillId="17" borderId="1" xfId="0" applyNumberFormat="1" applyFont="1" applyFill="1" applyBorder="1" applyAlignment="1" applyProtection="1">
      <alignment horizontal="right"/>
    </xf>
    <xf numFmtId="166" fontId="66" fillId="0" borderId="22" xfId="0" applyNumberFormat="1" applyFont="1" applyFill="1" applyBorder="1" applyAlignment="1" applyProtection="1">
      <alignment horizontal="left" indent="1"/>
    </xf>
    <xf numFmtId="166" fontId="58" fillId="3" borderId="0" xfId="0" applyFont="1" applyFill="1" applyAlignment="1">
      <alignment vertical="center" wrapText="1"/>
    </xf>
    <xf numFmtId="166" fontId="90" fillId="3" borderId="13" xfId="0" applyFont="1" applyFill="1" applyBorder="1" applyAlignment="1">
      <alignment vertical="center" wrapText="1"/>
    </xf>
    <xf numFmtId="166" fontId="58" fillId="3" borderId="13" xfId="0" applyFont="1" applyFill="1" applyBorder="1" applyAlignment="1">
      <alignment vertical="center" wrapText="1"/>
    </xf>
    <xf numFmtId="166" fontId="58" fillId="3" borderId="36" xfId="0" applyFont="1" applyFill="1" applyBorder="1" applyAlignment="1">
      <alignment vertical="center" wrapText="1"/>
    </xf>
    <xf numFmtId="166" fontId="58" fillId="3" borderId="0" xfId="0" applyFont="1" applyFill="1" applyBorder="1" applyAlignment="1">
      <alignment vertical="center" wrapText="1"/>
    </xf>
    <xf numFmtId="166" fontId="58" fillId="3" borderId="0" xfId="0" applyFont="1" applyFill="1" applyAlignment="1">
      <alignment horizontal="left" vertical="center" wrapText="1"/>
    </xf>
    <xf numFmtId="166" fontId="58" fillId="3" borderId="13" xfId="0" applyFont="1" applyFill="1" applyBorder="1" applyAlignment="1">
      <alignment vertical="center"/>
    </xf>
    <xf numFmtId="0" fontId="91" fillId="18" borderId="15" xfId="0" applyNumberFormat="1" applyFont="1" applyFill="1" applyBorder="1" applyAlignment="1">
      <alignment vertical="center"/>
    </xf>
    <xf numFmtId="0" fontId="56" fillId="18" borderId="44" xfId="0" applyNumberFormat="1" applyFont="1" applyFill="1" applyBorder="1" applyAlignment="1">
      <alignment horizontal="left" vertical="center"/>
    </xf>
    <xf numFmtId="0" fontId="56" fillId="18" borderId="45" xfId="0" applyNumberFormat="1" applyFont="1" applyFill="1" applyBorder="1" applyAlignment="1">
      <alignment horizontal="left" vertical="center"/>
    </xf>
    <xf numFmtId="166" fontId="58" fillId="3" borderId="13" xfId="0" applyFont="1" applyFill="1" applyBorder="1" applyAlignment="1">
      <alignment horizontal="left" vertical="center" wrapText="1"/>
    </xf>
    <xf numFmtId="166" fontId="58" fillId="3" borderId="0" xfId="0" applyFont="1" applyFill="1" applyBorder="1" applyAlignment="1">
      <alignment horizontal="left" vertical="center" wrapText="1"/>
    </xf>
    <xf numFmtId="166" fontId="58" fillId="3" borderId="36" xfId="0" applyFont="1" applyFill="1" applyBorder="1" applyAlignment="1">
      <alignment horizontal="left" vertical="center" wrapText="1"/>
    </xf>
    <xf numFmtId="166" fontId="58" fillId="3" borderId="13" xfId="0" applyFont="1" applyFill="1" applyBorder="1" applyAlignment="1">
      <alignment horizontal="center" vertical="center" wrapText="1"/>
    </xf>
    <xf numFmtId="166" fontId="58" fillId="3" borderId="0" xfId="0" applyFont="1" applyFill="1" applyBorder="1" applyAlignment="1">
      <alignment horizontal="center" vertical="center" wrapText="1"/>
    </xf>
    <xf numFmtId="166" fontId="58" fillId="3" borderId="36" xfId="0" applyFont="1" applyFill="1" applyBorder="1" applyAlignment="1">
      <alignment horizontal="center" vertical="center" wrapText="1"/>
    </xf>
    <xf numFmtId="166" fontId="92" fillId="3" borderId="13" xfId="0" applyFont="1" applyFill="1" applyBorder="1" applyAlignment="1">
      <alignment vertical="center"/>
    </xf>
    <xf numFmtId="166" fontId="86" fillId="0" borderId="0" xfId="0" applyFont="1" applyFill="1" applyBorder="1" applyProtection="1"/>
    <xf numFmtId="166" fontId="76" fillId="0" borderId="0" xfId="0" applyFont="1" applyFill="1" applyBorder="1" applyProtection="1"/>
    <xf numFmtId="166" fontId="76" fillId="0" borderId="15" xfId="0" applyFont="1" applyFill="1" applyBorder="1" applyProtection="1"/>
    <xf numFmtId="166" fontId="76" fillId="19" borderId="21" xfId="0" applyFont="1" applyFill="1" applyBorder="1" applyProtection="1"/>
    <xf numFmtId="166" fontId="66" fillId="19" borderId="15" xfId="0" applyFont="1" applyFill="1" applyBorder="1" applyProtection="1"/>
    <xf numFmtId="166" fontId="86" fillId="19" borderId="21" xfId="0" applyFont="1" applyFill="1" applyBorder="1" applyProtection="1"/>
    <xf numFmtId="166" fontId="86" fillId="19" borderId="21" xfId="0" quotePrefix="1" applyNumberFormat="1" applyFont="1" applyFill="1" applyBorder="1" applyAlignment="1" applyProtection="1">
      <alignment horizontal="left"/>
    </xf>
    <xf numFmtId="3" fontId="86" fillId="19" borderId="21" xfId="0" applyNumberFormat="1" applyFont="1" applyFill="1" applyBorder="1" applyAlignment="1" applyProtection="1">
      <alignment horizontal="left"/>
    </xf>
    <xf numFmtId="166" fontId="86" fillId="19" borderId="26" xfId="0" quotePrefix="1" applyNumberFormat="1" applyFont="1" applyFill="1" applyBorder="1" applyAlignment="1" applyProtection="1">
      <alignment horizontal="left"/>
    </xf>
    <xf numFmtId="166" fontId="86" fillId="19" borderId="21" xfId="0" applyNumberFormat="1" applyFont="1" applyFill="1" applyBorder="1" applyAlignment="1" applyProtection="1">
      <alignment horizontal="left"/>
    </xf>
    <xf numFmtId="166" fontId="74" fillId="0" borderId="26" xfId="0" applyFont="1" applyFill="1" applyBorder="1" applyProtection="1"/>
    <xf numFmtId="166" fontId="74" fillId="0" borderId="25" xfId="0" applyFont="1" applyFill="1" applyBorder="1" applyProtection="1"/>
    <xf numFmtId="166" fontId="66" fillId="13" borderId="29" xfId="0" applyFont="1" applyFill="1" applyBorder="1" applyProtection="1"/>
    <xf numFmtId="166" fontId="65" fillId="13" borderId="21" xfId="0" applyFont="1" applyFill="1" applyBorder="1" applyProtection="1"/>
    <xf numFmtId="166" fontId="65" fillId="0" borderId="24" xfId="0" quotePrefix="1" applyNumberFormat="1" applyFont="1" applyFill="1" applyBorder="1" applyAlignment="1" applyProtection="1">
      <alignment horizontal="left"/>
    </xf>
    <xf numFmtId="166" fontId="66" fillId="0" borderId="0" xfId="0" quotePrefix="1" applyNumberFormat="1" applyFont="1" applyFill="1" applyBorder="1" applyAlignment="1" applyProtection="1">
      <alignment horizontal="left"/>
    </xf>
    <xf numFmtId="166" fontId="66" fillId="13" borderId="26" xfId="0" applyFont="1" applyFill="1" applyBorder="1" applyProtection="1"/>
    <xf numFmtId="9" fontId="93" fillId="20" borderId="21" xfId="15" applyFont="1" applyFill="1" applyBorder="1" applyAlignment="1" applyProtection="1">
      <alignment horizontal="center"/>
    </xf>
    <xf numFmtId="3" fontId="65" fillId="13" borderId="26" xfId="0" applyNumberFormat="1" applyFont="1" applyFill="1" applyBorder="1" applyAlignment="1" applyProtection="1">
      <alignment horizontal="left"/>
      <protection locked="0"/>
    </xf>
    <xf numFmtId="166" fontId="66" fillId="0" borderId="26" xfId="0" quotePrefix="1" applyNumberFormat="1" applyFont="1" applyFill="1" applyBorder="1" applyAlignment="1" applyProtection="1">
      <alignment horizontal="left" indent="1"/>
    </xf>
    <xf numFmtId="166" fontId="66" fillId="0" borderId="0" xfId="0" quotePrefix="1" applyNumberFormat="1" applyFont="1" applyFill="1" applyBorder="1" applyAlignment="1" applyProtection="1">
      <alignment horizontal="left" indent="1"/>
    </xf>
    <xf numFmtId="166" fontId="66" fillId="9" borderId="24" xfId="0" quotePrefix="1" applyNumberFormat="1" applyFont="1" applyFill="1" applyBorder="1" applyAlignment="1" applyProtection="1">
      <alignment horizontal="left" indent="1"/>
    </xf>
    <xf numFmtId="166" fontId="66" fillId="9" borderId="26" xfId="0" quotePrefix="1" applyNumberFormat="1" applyFont="1" applyFill="1" applyBorder="1" applyAlignment="1" applyProtection="1">
      <alignment horizontal="left" indent="1"/>
    </xf>
    <xf numFmtId="166" fontId="66" fillId="9" borderId="15" xfId="0" quotePrefix="1" applyNumberFormat="1" applyFont="1" applyFill="1" applyBorder="1" applyAlignment="1" applyProtection="1">
      <alignment horizontal="left" indent="1"/>
      <protection locked="0"/>
    </xf>
    <xf numFmtId="166" fontId="66" fillId="9" borderId="0" xfId="0" quotePrefix="1" applyNumberFormat="1" applyFont="1" applyFill="1" applyBorder="1" applyAlignment="1" applyProtection="1">
      <alignment horizontal="left" indent="1"/>
      <protection locked="0"/>
    </xf>
    <xf numFmtId="166" fontId="66" fillId="9" borderId="22" xfId="0" quotePrefix="1" applyNumberFormat="1" applyFont="1" applyFill="1" applyBorder="1" applyAlignment="1" applyProtection="1">
      <alignment horizontal="left" indent="1"/>
      <protection locked="0"/>
    </xf>
    <xf numFmtId="166" fontId="66" fillId="0" borderId="24" xfId="0" quotePrefix="1" applyNumberFormat="1" applyFont="1" applyFill="1" applyBorder="1" applyAlignment="1" applyProtection="1">
      <alignment horizontal="left" indent="1"/>
      <protection locked="0"/>
    </xf>
    <xf numFmtId="166" fontId="66" fillId="0" borderId="26" xfId="0" quotePrefix="1" applyNumberFormat="1" applyFont="1" applyFill="1" applyBorder="1" applyAlignment="1" applyProtection="1">
      <alignment horizontal="left" indent="1"/>
      <protection locked="0"/>
    </xf>
    <xf numFmtId="166" fontId="66" fillId="0" borderId="24" xfId="0" applyNumberFormat="1" applyFont="1" applyFill="1" applyBorder="1" applyAlignment="1" applyProtection="1">
      <alignment horizontal="left" indent="1"/>
    </xf>
    <xf numFmtId="166" fontId="66" fillId="0" borderId="24" xfId="0" applyNumberFormat="1" applyFont="1" applyFill="1" applyBorder="1" applyAlignment="1" applyProtection="1"/>
    <xf numFmtId="166" fontId="66" fillId="0" borderId="22" xfId="0" applyNumberFormat="1" applyFont="1" applyFill="1" applyBorder="1" applyAlignment="1" applyProtection="1"/>
    <xf numFmtId="166" fontId="66" fillId="0" borderId="21" xfId="0" applyNumberFormat="1" applyFont="1" applyFill="1" applyBorder="1" applyAlignment="1" applyProtection="1"/>
    <xf numFmtId="166" fontId="69" fillId="0" borderId="24" xfId="0" applyNumberFormat="1" applyFont="1" applyFill="1" applyBorder="1" applyAlignment="1" applyProtection="1">
      <alignment horizontal="left" indent="1"/>
    </xf>
    <xf numFmtId="166" fontId="69" fillId="0" borderId="26" xfId="0" applyNumberFormat="1" applyFont="1" applyFill="1" applyBorder="1" applyAlignment="1" applyProtection="1">
      <alignment horizontal="left" indent="1"/>
    </xf>
    <xf numFmtId="166" fontId="66" fillId="0" borderId="26" xfId="0" applyNumberFormat="1" applyFont="1" applyFill="1" applyBorder="1" applyAlignment="1" applyProtection="1">
      <alignment horizontal="left" indent="1"/>
    </xf>
    <xf numFmtId="166" fontId="66" fillId="0" borderId="26" xfId="0" applyNumberFormat="1" applyFont="1" applyFill="1" applyBorder="1" applyAlignment="1" applyProtection="1">
      <alignment horizontal="left" indent="1"/>
      <protection locked="0"/>
    </xf>
    <xf numFmtId="166" fontId="66" fillId="0" borderId="24" xfId="0" applyNumberFormat="1" applyFont="1" applyFill="1" applyBorder="1" applyAlignment="1" applyProtection="1">
      <alignment horizontal="left" indent="1"/>
      <protection locked="0"/>
    </xf>
    <xf numFmtId="166" fontId="66" fillId="0" borderId="26" xfId="4" applyNumberFormat="1" applyFont="1" applyFill="1" applyBorder="1" applyAlignment="1" applyProtection="1">
      <alignment horizontal="left" indent="1"/>
      <protection locked="0"/>
    </xf>
    <xf numFmtId="166" fontId="86" fillId="19" borderId="29" xfId="0" applyFont="1" applyFill="1" applyBorder="1" applyProtection="1"/>
    <xf numFmtId="166" fontId="85" fillId="0" borderId="22" xfId="0" quotePrefix="1" applyNumberFormat="1" applyFont="1" applyFill="1" applyBorder="1" applyAlignment="1" applyProtection="1">
      <alignment horizontal="left"/>
    </xf>
    <xf numFmtId="166" fontId="65" fillId="0" borderId="0" xfId="0" applyNumberFormat="1" applyFont="1" applyFill="1" applyBorder="1" applyAlignment="1" applyProtection="1">
      <alignment horizontal="left"/>
    </xf>
    <xf numFmtId="166" fontId="66" fillId="0" borderId="25" xfId="0" applyFont="1" applyFill="1" applyBorder="1" applyProtection="1"/>
    <xf numFmtId="166" fontId="84" fillId="13" borderId="21" xfId="0" applyFont="1" applyFill="1" applyBorder="1" applyAlignment="1" applyProtection="1">
      <alignment vertical="center"/>
    </xf>
    <xf numFmtId="3" fontId="84" fillId="21" borderId="1" xfId="25" applyNumberFormat="1" applyFont="1" applyFill="1" applyBorder="1" applyAlignment="1" applyProtection="1">
      <alignment vertical="center"/>
    </xf>
    <xf numFmtId="166" fontId="58" fillId="9" borderId="0" xfId="0" applyFont="1" applyFill="1" applyAlignment="1">
      <alignment vertical="center" wrapText="1"/>
    </xf>
    <xf numFmtId="166" fontId="58" fillId="3" borderId="0" xfId="0" applyFont="1" applyFill="1" applyAlignment="1">
      <alignment horizontal="left" vertical="center" wrapText="1"/>
    </xf>
    <xf numFmtId="166" fontId="65" fillId="19" borderId="28" xfId="0" quotePrefix="1" applyNumberFormat="1" applyFont="1" applyFill="1" applyBorder="1" applyAlignment="1" applyProtection="1">
      <alignment horizontal="left"/>
    </xf>
    <xf numFmtId="166" fontId="65" fillId="19" borderId="15" xfId="0" quotePrefix="1" applyNumberFormat="1" applyFont="1" applyFill="1" applyBorder="1" applyAlignment="1" applyProtection="1">
      <alignment horizontal="left"/>
    </xf>
    <xf numFmtId="166" fontId="66" fillId="0" borderId="21" xfId="0" quotePrefix="1" applyNumberFormat="1" applyFont="1" applyFill="1" applyBorder="1" applyAlignment="1" applyProtection="1">
      <alignment horizontal="left"/>
      <protection locked="0"/>
    </xf>
    <xf numFmtId="166" fontId="66" fillId="0" borderId="31" xfId="0" quotePrefix="1" applyNumberFormat="1" applyFont="1" applyFill="1" applyBorder="1" applyAlignment="1" applyProtection="1">
      <alignment horizontal="left"/>
      <protection locked="0"/>
    </xf>
    <xf numFmtId="166" fontId="71" fillId="0" borderId="22" xfId="0" quotePrefix="1" applyNumberFormat="1" applyFont="1" applyFill="1" applyBorder="1" applyAlignment="1" applyProtection="1">
      <alignment horizontal="left"/>
      <protection locked="0"/>
    </xf>
    <xf numFmtId="166" fontId="0" fillId="0" borderId="0" xfId="0" applyFill="1"/>
    <xf numFmtId="166" fontId="0" fillId="0" borderId="0" xfId="0" applyAlignment="1">
      <alignment vertical="center"/>
    </xf>
    <xf numFmtId="37" fontId="66" fillId="22" borderId="25" xfId="0" applyNumberFormat="1" applyFont="1" applyFill="1" applyBorder="1" applyAlignment="1" applyProtection="1"/>
    <xf numFmtId="37" fontId="66" fillId="22" borderId="1" xfId="0" applyNumberFormat="1" applyFont="1" applyFill="1" applyBorder="1" applyAlignment="1" applyProtection="1"/>
    <xf numFmtId="37" fontId="65" fillId="22" borderId="22" xfId="0" applyNumberFormat="1" applyFont="1" applyFill="1" applyBorder="1" applyAlignment="1" applyProtection="1"/>
    <xf numFmtId="166" fontId="65" fillId="22" borderId="22" xfId="0" quotePrefix="1" applyNumberFormat="1" applyFont="1" applyFill="1" applyBorder="1" applyAlignment="1" applyProtection="1">
      <alignment horizontal="left"/>
    </xf>
    <xf numFmtId="166" fontId="65" fillId="22" borderId="21" xfId="0" quotePrefix="1" applyNumberFormat="1" applyFont="1" applyFill="1" applyBorder="1" applyAlignment="1" applyProtection="1">
      <alignment horizontal="left"/>
    </xf>
    <xf numFmtId="37" fontId="66" fillId="22" borderId="21" xfId="0" applyNumberFormat="1" applyFont="1" applyFill="1" applyBorder="1" applyAlignment="1" applyProtection="1"/>
    <xf numFmtId="37" fontId="69" fillId="22" borderId="21" xfId="0" applyNumberFormat="1" applyFont="1" applyFill="1" applyBorder="1" applyAlignment="1" applyProtection="1"/>
    <xf numFmtId="37" fontId="69" fillId="22" borderId="31" xfId="0" applyNumberFormat="1" applyFont="1" applyFill="1" applyBorder="1" applyAlignment="1" applyProtection="1"/>
    <xf numFmtId="37" fontId="65" fillId="22" borderId="22" xfId="0" applyNumberFormat="1" applyFont="1" applyFill="1" applyBorder="1" applyAlignment="1" applyProtection="1">
      <alignment horizontal="right"/>
    </xf>
    <xf numFmtId="168" fontId="65" fillId="22" borderId="22" xfId="0" applyNumberFormat="1" applyFont="1" applyFill="1" applyBorder="1" applyAlignment="1" applyProtection="1">
      <alignment horizontal="right"/>
    </xf>
    <xf numFmtId="37" fontId="65" fillId="22" borderId="1" xfId="0" applyNumberFormat="1" applyFont="1" applyFill="1" applyBorder="1" applyAlignment="1" applyProtection="1">
      <alignment horizontal="right"/>
    </xf>
    <xf numFmtId="37" fontId="65" fillId="22" borderId="1" xfId="0" applyNumberFormat="1" applyFont="1" applyFill="1" applyBorder="1" applyAlignment="1" applyProtection="1"/>
    <xf numFmtId="39" fontId="66" fillId="22" borderId="21" xfId="0" applyNumberFormat="1" applyFont="1" applyFill="1" applyBorder="1" applyAlignment="1" applyProtection="1">
      <alignment horizontal="right"/>
    </xf>
    <xf numFmtId="166" fontId="66" fillId="22" borderId="21" xfId="0" applyNumberFormat="1" applyFont="1" applyFill="1" applyBorder="1" applyAlignment="1" applyProtection="1">
      <alignment horizontal="fill"/>
    </xf>
    <xf numFmtId="166" fontId="66" fillId="22" borderId="31" xfId="0" applyNumberFormat="1" applyFont="1" applyFill="1" applyBorder="1" applyAlignment="1" applyProtection="1">
      <alignment horizontal="fill"/>
    </xf>
    <xf numFmtId="166" fontId="66" fillId="22" borderId="23" xfId="0" quotePrefix="1" applyNumberFormat="1" applyFont="1" applyFill="1" applyBorder="1" applyAlignment="1" applyProtection="1">
      <alignment horizontal="fill"/>
    </xf>
    <xf numFmtId="166" fontId="72" fillId="22" borderId="28" xfId="0" quotePrefix="1" applyNumberFormat="1" applyFont="1" applyFill="1" applyBorder="1" applyAlignment="1" applyProtection="1">
      <alignment horizontal="left"/>
    </xf>
    <xf numFmtId="166" fontId="66" fillId="22" borderId="21" xfId="0" applyFont="1" applyFill="1" applyBorder="1" applyProtection="1"/>
    <xf numFmtId="166" fontId="66" fillId="22" borderId="21" xfId="0" applyNumberFormat="1" applyFont="1" applyFill="1" applyBorder="1" applyAlignment="1" applyProtection="1">
      <alignment horizontal="center"/>
    </xf>
    <xf numFmtId="166" fontId="63" fillId="22" borderId="21" xfId="0" applyFont="1" applyFill="1" applyBorder="1" applyAlignment="1" applyProtection="1">
      <alignment horizontal="center"/>
    </xf>
    <xf numFmtId="166" fontId="65" fillId="22" borderId="21" xfId="0" applyNumberFormat="1" applyFont="1" applyFill="1" applyBorder="1" applyAlignment="1" applyProtection="1">
      <alignment horizontal="center"/>
    </xf>
    <xf numFmtId="37" fontId="66" fillId="22" borderId="1" xfId="0" applyNumberFormat="1" applyFont="1" applyFill="1" applyBorder="1" applyAlignment="1" applyProtection="1">
      <alignment horizontal="center"/>
    </xf>
    <xf numFmtId="37" fontId="65" fillId="22" borderId="1" xfId="0" applyNumberFormat="1" applyFont="1" applyFill="1" applyBorder="1" applyAlignment="1" applyProtection="1">
      <alignment horizontal="center"/>
    </xf>
    <xf numFmtId="4" fontId="72" fillId="23" borderId="15" xfId="0" applyNumberFormat="1" applyFont="1" applyFill="1" applyBorder="1" applyProtection="1"/>
    <xf numFmtId="4" fontId="69" fillId="23" borderId="15" xfId="0" applyNumberFormat="1" applyFont="1" applyFill="1" applyBorder="1" applyProtection="1"/>
    <xf numFmtId="39" fontId="65" fillId="23" borderId="15" xfId="0" applyNumberFormat="1" applyFont="1" applyFill="1" applyBorder="1" applyAlignment="1" applyProtection="1">
      <alignment horizontal="right"/>
    </xf>
    <xf numFmtId="166" fontId="65" fillId="23" borderId="0" xfId="0" applyNumberFormat="1" applyFont="1" applyFill="1" applyBorder="1" applyAlignment="1" applyProtection="1">
      <alignment horizontal="center"/>
    </xf>
    <xf numFmtId="39" fontId="65" fillId="23" borderId="15" xfId="25" applyNumberFormat="1" applyFont="1" applyFill="1" applyBorder="1" applyAlignment="1" applyProtection="1">
      <alignment horizontal="right"/>
    </xf>
    <xf numFmtId="39" fontId="65" fillId="23" borderId="0" xfId="25" applyNumberFormat="1" applyFont="1" applyFill="1" applyBorder="1" applyAlignment="1" applyProtection="1">
      <alignment horizontal="right"/>
    </xf>
    <xf numFmtId="39" fontId="75" fillId="23" borderId="0" xfId="25" applyNumberFormat="1" applyFont="1" applyFill="1" applyBorder="1" applyAlignment="1" applyProtection="1">
      <alignment horizontal="right"/>
    </xf>
    <xf numFmtId="3" fontId="72" fillId="22" borderId="1" xfId="0" applyNumberFormat="1" applyFont="1" applyFill="1" applyBorder="1" applyProtection="1"/>
    <xf numFmtId="3" fontId="65" fillId="22" borderId="22" xfId="0" applyNumberFormat="1" applyFont="1" applyFill="1" applyBorder="1" applyAlignment="1" applyProtection="1">
      <alignment horizontal="left" indent="1"/>
    </xf>
    <xf numFmtId="3" fontId="65" fillId="22" borderId="21" xfId="0" applyNumberFormat="1" applyFont="1" applyFill="1" applyBorder="1" applyAlignment="1" applyProtection="1">
      <alignment horizontal="left" indent="1"/>
      <protection locked="0"/>
    </xf>
    <xf numFmtId="3" fontId="65" fillId="22" borderId="31" xfId="0" applyNumberFormat="1" applyFont="1" applyFill="1" applyBorder="1" applyAlignment="1" applyProtection="1">
      <alignment horizontal="right"/>
    </xf>
    <xf numFmtId="3" fontId="65" fillId="22" borderId="1" xfId="0" applyNumberFormat="1" applyFont="1" applyFill="1" applyBorder="1" applyAlignment="1" applyProtection="1">
      <alignment horizontal="right"/>
    </xf>
    <xf numFmtId="166" fontId="101" fillId="24" borderId="0" xfId="0" applyFont="1" applyFill="1" applyAlignment="1" applyProtection="1">
      <alignment horizontal="left"/>
    </xf>
    <xf numFmtId="166" fontId="101" fillId="24" borderId="0" xfId="0" applyFont="1" applyFill="1" applyAlignment="1" applyProtection="1">
      <alignment horizontal="center"/>
    </xf>
    <xf numFmtId="166" fontId="101" fillId="24" borderId="0" xfId="0" applyFont="1" applyFill="1" applyProtection="1"/>
    <xf numFmtId="166" fontId="101" fillId="24" borderId="0" xfId="0" applyFont="1" applyFill="1" applyBorder="1" applyProtection="1"/>
    <xf numFmtId="166" fontId="51" fillId="24" borderId="46" xfId="0" quotePrefix="1" applyNumberFormat="1" applyFont="1" applyFill="1" applyBorder="1" applyAlignment="1" applyProtection="1">
      <alignment horizontal="left"/>
    </xf>
    <xf numFmtId="166" fontId="50" fillId="24" borderId="29" xfId="0" applyFont="1" applyFill="1" applyBorder="1" applyProtection="1"/>
    <xf numFmtId="166" fontId="50" fillId="24" borderId="29" xfId="0" quotePrefix="1" applyNumberFormat="1" applyFont="1" applyFill="1" applyBorder="1" applyAlignment="1" applyProtection="1">
      <alignment horizontal="left"/>
    </xf>
    <xf numFmtId="166" fontId="102" fillId="24" borderId="29" xfId="0" applyFont="1" applyFill="1" applyBorder="1" applyProtection="1"/>
    <xf numFmtId="166" fontId="102" fillId="24" borderId="21" xfId="0" applyNumberFormat="1" applyFont="1" applyFill="1" applyBorder="1" applyAlignment="1" applyProtection="1">
      <alignment horizontal="center"/>
    </xf>
    <xf numFmtId="166" fontId="51" fillId="24" borderId="22" xfId="0" applyNumberFormat="1" applyFont="1" applyFill="1" applyBorder="1" applyAlignment="1" applyProtection="1">
      <alignment horizontal="center"/>
    </xf>
    <xf numFmtId="166" fontId="86" fillId="24" borderId="1" xfId="0" applyFont="1" applyFill="1" applyBorder="1" applyAlignment="1" applyProtection="1">
      <alignment horizontal="center"/>
    </xf>
    <xf numFmtId="166" fontId="86" fillId="24" borderId="31" xfId="0" applyFont="1" applyFill="1" applyBorder="1" applyAlignment="1" applyProtection="1">
      <alignment horizontal="center"/>
    </xf>
    <xf numFmtId="166" fontId="50" fillId="24" borderId="11" xfId="0" applyFont="1" applyFill="1" applyBorder="1" applyProtection="1"/>
    <xf numFmtId="166" fontId="86" fillId="24" borderId="11" xfId="0" applyFont="1" applyFill="1" applyBorder="1" applyProtection="1"/>
    <xf numFmtId="166" fontId="66" fillId="24" borderId="11" xfId="0" applyFont="1" applyFill="1" applyBorder="1" applyProtection="1"/>
    <xf numFmtId="3" fontId="65" fillId="24" borderId="11" xfId="0" applyNumberFormat="1" applyFont="1" applyFill="1" applyBorder="1" applyAlignment="1" applyProtection="1">
      <alignment horizontal="right"/>
    </xf>
    <xf numFmtId="166" fontId="77" fillId="24" borderId="11" xfId="0" applyFont="1" applyFill="1" applyBorder="1" applyProtection="1"/>
    <xf numFmtId="166" fontId="65" fillId="24" borderId="11" xfId="0" applyFont="1" applyFill="1" applyBorder="1" applyProtection="1"/>
    <xf numFmtId="166" fontId="74" fillId="24" borderId="25" xfId="0" applyFont="1" applyFill="1" applyBorder="1" applyProtection="1"/>
    <xf numFmtId="166" fontId="76" fillId="24" borderId="0" xfId="0" applyFont="1" applyFill="1" applyAlignment="1" applyProtection="1">
      <alignment horizontal="center"/>
    </xf>
    <xf numFmtId="166" fontId="51" fillId="24" borderId="28" xfId="0" quotePrefix="1" applyNumberFormat="1" applyFont="1" applyFill="1" applyBorder="1" applyAlignment="1" applyProtection="1">
      <alignment horizontal="left"/>
    </xf>
    <xf numFmtId="166" fontId="51" fillId="24" borderId="15" xfId="0" quotePrefix="1" applyNumberFormat="1" applyFont="1" applyFill="1" applyBorder="1" applyAlignment="1" applyProtection="1">
      <alignment horizontal="left"/>
    </xf>
    <xf numFmtId="166" fontId="76" fillId="24" borderId="0" xfId="0" applyFont="1" applyFill="1" applyProtection="1"/>
    <xf numFmtId="166" fontId="86" fillId="24" borderId="0" xfId="0" applyNumberFormat="1" applyFont="1" applyFill="1" applyBorder="1" applyAlignment="1" applyProtection="1">
      <alignment horizontal="left"/>
    </xf>
    <xf numFmtId="166" fontId="86" fillId="24" borderId="0" xfId="0" applyFont="1" applyFill="1" applyProtection="1"/>
    <xf numFmtId="166" fontId="86" fillId="24" borderId="0" xfId="0" applyFont="1" applyFill="1" applyBorder="1" applyAlignment="1" applyProtection="1">
      <alignment horizontal="center"/>
    </xf>
    <xf numFmtId="166" fontId="50" fillId="24" borderId="21" xfId="0" applyFont="1" applyFill="1" applyBorder="1" applyProtection="1"/>
    <xf numFmtId="166" fontId="51" fillId="24" borderId="1" xfId="0" applyFont="1" applyFill="1" applyBorder="1" applyAlignment="1" applyProtection="1">
      <alignment horizontal="center"/>
    </xf>
    <xf numFmtId="166" fontId="51" fillId="24" borderId="15" xfId="0" applyFont="1" applyFill="1" applyBorder="1" applyProtection="1"/>
    <xf numFmtId="166" fontId="51" fillId="24" borderId="26" xfId="0" applyFont="1" applyFill="1" applyBorder="1" applyProtection="1"/>
    <xf numFmtId="166" fontId="51" fillId="24" borderId="22" xfId="0" applyFont="1" applyFill="1" applyBorder="1" applyAlignment="1" applyProtection="1">
      <alignment horizontal="center"/>
    </xf>
    <xf numFmtId="166" fontId="51" fillId="24" borderId="1" xfId="0" applyNumberFormat="1" applyFont="1" applyFill="1" applyBorder="1" applyAlignment="1" applyProtection="1">
      <alignment horizontal="center"/>
    </xf>
    <xf numFmtId="166" fontId="66" fillId="24" borderId="15" xfId="0" applyFont="1" applyFill="1" applyBorder="1" applyProtection="1"/>
    <xf numFmtId="166" fontId="65" fillId="24" borderId="15" xfId="0" applyFont="1" applyFill="1" applyBorder="1" applyProtection="1"/>
    <xf numFmtId="166" fontId="66" fillId="24" borderId="25" xfId="0" applyFont="1" applyFill="1" applyBorder="1" applyProtection="1"/>
    <xf numFmtId="166" fontId="76" fillId="24" borderId="15" xfId="0" applyFont="1" applyFill="1" applyBorder="1" applyProtection="1"/>
    <xf numFmtId="166" fontId="86" fillId="24" borderId="15" xfId="0" quotePrefix="1" applyNumberFormat="1" applyFont="1" applyFill="1" applyBorder="1" applyAlignment="1" applyProtection="1">
      <alignment horizontal="left"/>
    </xf>
    <xf numFmtId="166" fontId="76" fillId="24" borderId="11" xfId="0" applyFont="1" applyFill="1" applyBorder="1" applyProtection="1"/>
    <xf numFmtId="166" fontId="86" fillId="24" borderId="11" xfId="0" quotePrefix="1" applyNumberFormat="1" applyFont="1" applyFill="1" applyBorder="1" applyAlignment="1" applyProtection="1">
      <alignment horizontal="left"/>
    </xf>
    <xf numFmtId="166" fontId="76" fillId="24" borderId="24" xfId="0" applyFont="1" applyFill="1" applyBorder="1" applyProtection="1"/>
    <xf numFmtId="166" fontId="86" fillId="24" borderId="22" xfId="0" quotePrefix="1" applyNumberFormat="1" applyFont="1" applyFill="1" applyBorder="1" applyAlignment="1" applyProtection="1">
      <alignment horizontal="left"/>
    </xf>
    <xf numFmtId="166" fontId="76" fillId="24" borderId="21" xfId="0" applyFont="1" applyFill="1" applyBorder="1" applyProtection="1"/>
    <xf numFmtId="166" fontId="76" fillId="24" borderId="21" xfId="0" applyNumberFormat="1" applyFont="1" applyFill="1" applyBorder="1" applyAlignment="1" applyProtection="1">
      <alignment horizontal="center"/>
    </xf>
    <xf numFmtId="166" fontId="76" fillId="24" borderId="21" xfId="0" applyFont="1" applyFill="1" applyBorder="1" applyAlignment="1" applyProtection="1">
      <alignment horizontal="center"/>
    </xf>
    <xf numFmtId="166" fontId="86" fillId="24" borderId="31" xfId="0" applyNumberFormat="1" applyFont="1" applyFill="1" applyBorder="1" applyAlignment="1" applyProtection="1">
      <alignment horizontal="center"/>
    </xf>
    <xf numFmtId="166" fontId="86" fillId="24" borderId="21" xfId="0" applyFont="1" applyFill="1" applyBorder="1" applyProtection="1"/>
    <xf numFmtId="166" fontId="86" fillId="24" borderId="31" xfId="0" applyFont="1" applyFill="1" applyBorder="1" applyProtection="1"/>
    <xf numFmtId="166" fontId="86" fillId="24" borderId="21" xfId="0" quotePrefix="1" applyNumberFormat="1" applyFont="1" applyFill="1" applyBorder="1" applyAlignment="1" applyProtection="1">
      <alignment horizontal="left"/>
    </xf>
    <xf numFmtId="37" fontId="86" fillId="24" borderId="21" xfId="0" applyNumberFormat="1" applyFont="1" applyFill="1" applyBorder="1" applyAlignment="1" applyProtection="1"/>
    <xf numFmtId="37" fontId="86" fillId="24" borderId="31" xfId="0" applyNumberFormat="1" applyFont="1" applyFill="1" applyBorder="1" applyAlignment="1" applyProtection="1"/>
    <xf numFmtId="166" fontId="86" fillId="24" borderId="21" xfId="0" applyNumberFormat="1" applyFont="1" applyFill="1" applyBorder="1" applyAlignment="1" applyProtection="1">
      <alignment horizontal="center"/>
    </xf>
    <xf numFmtId="39" fontId="86" fillId="24" borderId="21" xfId="0" applyNumberFormat="1" applyFont="1" applyFill="1" applyBorder="1" applyAlignment="1" applyProtection="1">
      <alignment horizontal="right"/>
    </xf>
    <xf numFmtId="39" fontId="86" fillId="24" borderId="31" xfId="0" applyNumberFormat="1" applyFont="1" applyFill="1" applyBorder="1" applyAlignment="1" applyProtection="1">
      <alignment horizontal="right"/>
    </xf>
    <xf numFmtId="37" fontId="76" fillId="24" borderId="21" xfId="0" applyNumberFormat="1" applyFont="1" applyFill="1" applyBorder="1" applyAlignment="1" applyProtection="1"/>
    <xf numFmtId="37" fontId="76" fillId="24" borderId="31" xfId="0" applyNumberFormat="1" applyFont="1" applyFill="1" applyBorder="1" applyAlignment="1" applyProtection="1"/>
    <xf numFmtId="166" fontId="86" fillId="24" borderId="1" xfId="0" applyFont="1" applyFill="1" applyBorder="1" applyAlignment="1" applyProtection="1">
      <alignment horizontal="center" vertical="center" wrapText="1"/>
    </xf>
    <xf numFmtId="166" fontId="86" fillId="24" borderId="1" xfId="0" applyNumberFormat="1" applyFont="1" applyFill="1" applyBorder="1" applyAlignment="1" applyProtection="1">
      <alignment horizontal="center"/>
    </xf>
    <xf numFmtId="166" fontId="103" fillId="24" borderId="31" xfId="0" applyNumberFormat="1" applyFont="1" applyFill="1" applyBorder="1" applyAlignment="1" applyProtection="1">
      <alignment horizontal="center"/>
    </xf>
    <xf numFmtId="166" fontId="51" fillId="24" borderId="22" xfId="0" quotePrefix="1" applyFont="1" applyFill="1" applyBorder="1" applyProtection="1"/>
    <xf numFmtId="166" fontId="50" fillId="24" borderId="21" xfId="0" applyFont="1" applyFill="1" applyBorder="1" applyAlignment="1" applyProtection="1">
      <alignment horizontal="center"/>
    </xf>
    <xf numFmtId="166" fontId="51" fillId="24" borderId="21" xfId="0" applyNumberFormat="1" applyFont="1" applyFill="1" applyBorder="1" applyAlignment="1" applyProtection="1">
      <alignment horizontal="center"/>
    </xf>
    <xf numFmtId="166" fontId="86" fillId="24" borderId="21" xfId="0" applyFont="1" applyFill="1" applyBorder="1" applyAlignment="1" applyProtection="1">
      <alignment horizontal="center"/>
    </xf>
    <xf numFmtId="3" fontId="69" fillId="24" borderId="21" xfId="0" applyNumberFormat="1" applyFont="1" applyFill="1" applyBorder="1" applyProtection="1"/>
    <xf numFmtId="3" fontId="69" fillId="24" borderId="31" xfId="0" applyNumberFormat="1" applyFont="1" applyFill="1" applyBorder="1" applyProtection="1"/>
    <xf numFmtId="166" fontId="66" fillId="24" borderId="21" xfId="0" applyFont="1" applyFill="1" applyBorder="1" applyProtection="1"/>
    <xf numFmtId="166" fontId="66" fillId="24" borderId="21" xfId="0" applyNumberFormat="1" applyFont="1" applyFill="1" applyBorder="1" applyAlignment="1" applyProtection="1">
      <alignment horizontal="center"/>
    </xf>
    <xf numFmtId="3" fontId="66" fillId="24" borderId="21" xfId="0" applyNumberFormat="1" applyFont="1" applyFill="1" applyBorder="1" applyAlignment="1" applyProtection="1"/>
    <xf numFmtId="3" fontId="66" fillId="24" borderId="31" xfId="0" applyNumberFormat="1" applyFont="1" applyFill="1" applyBorder="1" applyAlignment="1" applyProtection="1"/>
    <xf numFmtId="166" fontId="66" fillId="24" borderId="21" xfId="0" applyFont="1" applyFill="1" applyBorder="1" applyAlignment="1" applyProtection="1">
      <alignment horizontal="center"/>
    </xf>
    <xf numFmtId="3" fontId="65" fillId="24" borderId="21" xfId="0" applyNumberFormat="1" applyFont="1" applyFill="1" applyBorder="1" applyAlignment="1" applyProtection="1">
      <alignment horizontal="center"/>
    </xf>
    <xf numFmtId="3" fontId="65" fillId="24" borderId="31" xfId="0" applyNumberFormat="1" applyFont="1" applyFill="1" applyBorder="1" applyAlignment="1" applyProtection="1">
      <alignment horizontal="center"/>
    </xf>
    <xf numFmtId="3" fontId="65" fillId="24" borderId="26" xfId="0" applyNumberFormat="1" applyFont="1" applyFill="1" applyBorder="1" applyAlignment="1" applyProtection="1">
      <alignment horizontal="left"/>
      <protection locked="0"/>
    </xf>
    <xf numFmtId="3" fontId="65" fillId="24" borderId="30" xfId="0" applyNumberFormat="1" applyFont="1" applyFill="1" applyBorder="1" applyAlignment="1" applyProtection="1">
      <alignment horizontal="right"/>
      <protection locked="0"/>
    </xf>
    <xf numFmtId="3" fontId="86" fillId="24" borderId="25" xfId="0" applyNumberFormat="1" applyFont="1" applyFill="1" applyBorder="1" applyAlignment="1" applyProtection="1">
      <alignment horizontal="right"/>
    </xf>
    <xf numFmtId="3" fontId="86" fillId="24" borderId="1" xfId="0" applyNumberFormat="1" applyFont="1" applyFill="1" applyBorder="1" applyAlignment="1" applyProtection="1">
      <alignment horizontal="right"/>
    </xf>
    <xf numFmtId="3" fontId="86" fillId="25" borderId="24" xfId="0" applyNumberFormat="1" applyFont="1" applyFill="1" applyBorder="1" applyAlignment="1" applyProtection="1">
      <alignment horizontal="left"/>
    </xf>
    <xf numFmtId="3" fontId="86" fillId="25" borderId="1" xfId="0" applyNumberFormat="1" applyFont="1" applyFill="1" applyBorder="1" applyAlignment="1" applyProtection="1">
      <alignment horizontal="right"/>
    </xf>
    <xf numFmtId="166" fontId="86" fillId="25" borderId="24" xfId="0" quotePrefix="1" applyNumberFormat="1" applyFont="1" applyFill="1" applyBorder="1" applyAlignment="1" applyProtection="1">
      <alignment horizontal="left"/>
    </xf>
    <xf numFmtId="166" fontId="86" fillId="25" borderId="26" xfId="0" quotePrefix="1" applyNumberFormat="1" applyFont="1" applyFill="1" applyBorder="1" applyAlignment="1" applyProtection="1">
      <alignment horizontal="left"/>
    </xf>
    <xf numFmtId="166" fontId="76" fillId="25" borderId="26" xfId="0" applyNumberFormat="1" applyFont="1" applyFill="1" applyBorder="1" applyAlignment="1" applyProtection="1">
      <alignment horizontal="center"/>
    </xf>
    <xf numFmtId="3" fontId="51" fillId="25" borderId="1" xfId="0" applyNumberFormat="1" applyFont="1" applyFill="1" applyBorder="1" applyAlignment="1" applyProtection="1">
      <alignment horizontal="right"/>
    </xf>
    <xf numFmtId="3" fontId="51" fillId="25" borderId="1" xfId="0" applyNumberFormat="1" applyFont="1" applyFill="1" applyBorder="1" applyAlignment="1" applyProtection="1">
      <alignment horizontal="right"/>
      <protection locked="0"/>
    </xf>
    <xf numFmtId="3" fontId="51" fillId="25" borderId="1" xfId="0" applyNumberFormat="1" applyFont="1" applyFill="1" applyBorder="1" applyProtection="1"/>
    <xf numFmtId="3" fontId="86" fillId="25" borderId="1" xfId="0" applyNumberFormat="1" applyFont="1" applyFill="1" applyBorder="1" applyAlignment="1" applyProtection="1">
      <alignment horizontal="right"/>
      <protection locked="0"/>
    </xf>
    <xf numFmtId="3" fontId="86" fillId="25" borderId="1" xfId="0" applyNumberFormat="1" applyFont="1" applyFill="1" applyBorder="1" applyProtection="1"/>
    <xf numFmtId="39" fontId="65" fillId="25" borderId="15" xfId="0" applyNumberFormat="1" applyFont="1" applyFill="1" applyBorder="1" applyAlignment="1" applyProtection="1">
      <alignment horizontal="right"/>
    </xf>
    <xf numFmtId="4" fontId="69" fillId="25" borderId="15" xfId="0" applyNumberFormat="1" applyFont="1" applyFill="1" applyBorder="1" applyProtection="1"/>
    <xf numFmtId="3" fontId="59" fillId="25" borderId="31" xfId="0" applyNumberFormat="1" applyFont="1" applyFill="1" applyBorder="1" applyAlignment="1" applyProtection="1">
      <alignment horizontal="right"/>
    </xf>
    <xf numFmtId="3" fontId="86" fillId="25" borderId="46" xfId="0" applyNumberFormat="1" applyFont="1" applyFill="1" applyBorder="1" applyAlignment="1" applyProtection="1">
      <alignment horizontal="right"/>
    </xf>
    <xf numFmtId="3" fontId="51" fillId="25" borderId="21" xfId="0" applyNumberFormat="1" applyFont="1" applyFill="1" applyBorder="1" applyAlignment="1" applyProtection="1">
      <alignment horizontal="center"/>
    </xf>
    <xf numFmtId="3" fontId="51" fillId="25" borderId="31" xfId="0" applyNumberFormat="1" applyFont="1" applyFill="1" applyBorder="1" applyAlignment="1" applyProtection="1">
      <alignment horizontal="center"/>
    </xf>
    <xf numFmtId="3" fontId="51" fillId="25" borderId="25" xfId="25" applyNumberFormat="1" applyFont="1" applyFill="1" applyBorder="1" applyAlignment="1" applyProtection="1">
      <alignment horizontal="right"/>
    </xf>
    <xf numFmtId="3" fontId="50" fillId="25" borderId="1" xfId="25" applyNumberFormat="1" applyFont="1" applyFill="1" applyBorder="1" applyAlignment="1" applyProtection="1">
      <alignment horizontal="right"/>
      <protection locked="0"/>
    </xf>
    <xf numFmtId="166" fontId="51" fillId="25" borderId="24" xfId="0" quotePrefix="1" applyNumberFormat="1" applyFont="1" applyFill="1" applyBorder="1" applyAlignment="1" applyProtection="1">
      <alignment horizontal="left"/>
    </xf>
    <xf numFmtId="166" fontId="51" fillId="25" borderId="26" xfId="0" quotePrefix="1" applyNumberFormat="1" applyFont="1" applyFill="1" applyBorder="1" applyAlignment="1" applyProtection="1">
      <alignment horizontal="left"/>
    </xf>
    <xf numFmtId="166" fontId="50" fillId="25" borderId="26" xfId="0" applyNumberFormat="1" applyFont="1" applyFill="1" applyBorder="1" applyAlignment="1" applyProtection="1">
      <alignment horizontal="left"/>
    </xf>
    <xf numFmtId="3" fontId="51" fillId="25" borderId="1" xfId="25" applyNumberFormat="1" applyFont="1" applyFill="1" applyBorder="1" applyAlignment="1" applyProtection="1">
      <alignment horizontal="right"/>
      <protection locked="0"/>
    </xf>
    <xf numFmtId="3" fontId="50" fillId="25" borderId="1" xfId="0" applyNumberFormat="1" applyFont="1" applyFill="1" applyBorder="1" applyProtection="1"/>
    <xf numFmtId="3" fontId="51" fillId="25" borderId="1" xfId="25" applyNumberFormat="1" applyFont="1" applyFill="1" applyBorder="1" applyAlignment="1" applyProtection="1">
      <alignment horizontal="right"/>
    </xf>
    <xf numFmtId="3" fontId="51" fillId="25" borderId="31" xfId="25" applyNumberFormat="1" applyFont="1" applyFill="1" applyBorder="1" applyAlignment="1" applyProtection="1">
      <alignment horizontal="right"/>
    </xf>
    <xf numFmtId="166" fontId="86" fillId="25" borderId="22" xfId="0" applyFont="1" applyFill="1" applyBorder="1" applyAlignment="1" applyProtection="1">
      <alignment vertical="center"/>
    </xf>
    <xf numFmtId="166" fontId="86" fillId="25" borderId="21" xfId="0" applyFont="1" applyFill="1" applyBorder="1" applyAlignment="1" applyProtection="1">
      <alignment vertical="center"/>
    </xf>
    <xf numFmtId="166" fontId="86" fillId="25" borderId="21" xfId="0" applyFont="1" applyFill="1" applyBorder="1" applyAlignment="1" applyProtection="1">
      <alignment horizontal="center" vertical="center"/>
    </xf>
    <xf numFmtId="3" fontId="86" fillId="25" borderId="31" xfId="25" applyNumberFormat="1" applyFont="1" applyFill="1" applyBorder="1" applyAlignment="1" applyProtection="1">
      <alignment vertical="center"/>
    </xf>
    <xf numFmtId="3" fontId="86" fillId="25" borderId="1" xfId="25" applyNumberFormat="1" applyFont="1" applyFill="1" applyBorder="1" applyAlignment="1" applyProtection="1">
      <alignment vertical="center"/>
    </xf>
    <xf numFmtId="166" fontId="66" fillId="22" borderId="22" xfId="0" quotePrefix="1" applyNumberFormat="1" applyFont="1" applyFill="1" applyBorder="1" applyAlignment="1" applyProtection="1">
      <alignment horizontal="left" indent="1"/>
    </xf>
    <xf numFmtId="166" fontId="66" fillId="22" borderId="26" xfId="0" quotePrefix="1" applyNumberFormat="1" applyFont="1" applyFill="1" applyBorder="1" applyAlignment="1" applyProtection="1">
      <alignment horizontal="left" indent="1"/>
    </xf>
    <xf numFmtId="3" fontId="65" fillId="22" borderId="30" xfId="0" applyNumberFormat="1" applyFont="1" applyFill="1" applyBorder="1" applyAlignment="1" applyProtection="1">
      <alignment horizontal="left"/>
    </xf>
    <xf numFmtId="166" fontId="66" fillId="22" borderId="21" xfId="0" quotePrefix="1" applyNumberFormat="1" applyFont="1" applyFill="1" applyBorder="1" applyAlignment="1" applyProtection="1">
      <alignment horizontal="left" indent="1"/>
    </xf>
    <xf numFmtId="3" fontId="65" fillId="22" borderId="31" xfId="0" applyNumberFormat="1" applyFont="1" applyFill="1" applyBorder="1" applyAlignment="1" applyProtection="1">
      <alignment horizontal="left"/>
    </xf>
    <xf numFmtId="166" fontId="65" fillId="22" borderId="24" xfId="0" quotePrefix="1" applyNumberFormat="1" applyFont="1" applyFill="1" applyBorder="1" applyAlignment="1" applyProtection="1">
      <alignment horizontal="left"/>
    </xf>
    <xf numFmtId="166" fontId="65" fillId="22" borderId="26" xfId="0" quotePrefix="1" applyNumberFormat="1" applyFont="1" applyFill="1" applyBorder="1" applyAlignment="1" applyProtection="1">
      <alignment horizontal="left"/>
    </xf>
    <xf numFmtId="166" fontId="66" fillId="22" borderId="26" xfId="0" applyNumberFormat="1" applyFont="1" applyFill="1" applyBorder="1" applyAlignment="1" applyProtection="1">
      <alignment horizontal="center"/>
    </xf>
    <xf numFmtId="3" fontId="66" fillId="22" borderId="1" xfId="25" applyNumberFormat="1" applyFont="1" applyFill="1" applyBorder="1" applyAlignment="1" applyProtection="1">
      <alignment horizontal="right"/>
      <protection locked="0"/>
    </xf>
    <xf numFmtId="4" fontId="69" fillId="22" borderId="47" xfId="0" applyNumberFormat="1" applyFont="1" applyFill="1" applyBorder="1" applyAlignment="1" applyProtection="1">
      <alignment vertical="justify" wrapText="1"/>
      <protection locked="0"/>
    </xf>
    <xf numFmtId="4" fontId="69" fillId="22" borderId="48" xfId="0" applyNumberFormat="1" applyFont="1" applyFill="1" applyBorder="1" applyAlignment="1" applyProtection="1">
      <alignment vertical="justify" wrapText="1"/>
      <protection locked="0"/>
    </xf>
    <xf numFmtId="4" fontId="69" fillId="22" borderId="49" xfId="0" applyNumberFormat="1" applyFont="1" applyFill="1" applyBorder="1" applyAlignment="1" applyProtection="1">
      <alignment vertical="justify" wrapText="1"/>
      <protection locked="0"/>
    </xf>
    <xf numFmtId="166" fontId="104" fillId="25" borderId="0" xfId="0" applyFont="1" applyFill="1" applyBorder="1" applyAlignment="1" applyProtection="1">
      <alignment horizontal="right" vertical="center"/>
    </xf>
    <xf numFmtId="166" fontId="86" fillId="25" borderId="24" xfId="0" applyNumberFormat="1" applyFont="1" applyFill="1" applyBorder="1" applyAlignment="1" applyProtection="1">
      <alignment horizontal="center" vertical="center"/>
    </xf>
    <xf numFmtId="166" fontId="86" fillId="25" borderId="33" xfId="0" applyNumberFormat="1" applyFont="1" applyFill="1" applyBorder="1" applyAlignment="1" applyProtection="1">
      <alignment horizontal="center" vertical="center"/>
    </xf>
    <xf numFmtId="166" fontId="65" fillId="25" borderId="12" xfId="0" applyFont="1" applyFill="1" applyBorder="1" applyAlignment="1" applyProtection="1">
      <alignment vertical="center"/>
    </xf>
    <xf numFmtId="166" fontId="66" fillId="25" borderId="12" xfId="0" applyFont="1" applyFill="1" applyBorder="1" applyAlignment="1" applyProtection="1">
      <alignment vertical="center"/>
    </xf>
    <xf numFmtId="166" fontId="65" fillId="25" borderId="12" xfId="0" quotePrefix="1" applyNumberFormat="1" applyFont="1" applyFill="1" applyBorder="1" applyAlignment="1" applyProtection="1">
      <alignment horizontal="left" vertical="center"/>
    </xf>
    <xf numFmtId="166" fontId="77" fillId="25" borderId="12" xfId="0" applyFont="1" applyFill="1" applyBorder="1" applyAlignment="1" applyProtection="1">
      <alignment vertical="center"/>
    </xf>
    <xf numFmtId="0" fontId="63" fillId="25" borderId="12" xfId="0" applyNumberFormat="1" applyFont="1" applyFill="1" applyBorder="1" applyAlignment="1" applyProtection="1">
      <alignment vertical="center"/>
    </xf>
    <xf numFmtId="0" fontId="63" fillId="25" borderId="50" xfId="0" applyNumberFormat="1" applyFont="1" applyFill="1" applyBorder="1" applyAlignment="1" applyProtection="1">
      <alignment vertical="center"/>
    </xf>
    <xf numFmtId="166" fontId="86" fillId="25" borderId="51" xfId="0" quotePrefix="1" applyNumberFormat="1" applyFont="1" applyFill="1" applyBorder="1" applyAlignment="1" applyProtection="1">
      <alignment horizontal="left" vertical="center"/>
    </xf>
    <xf numFmtId="166" fontId="76" fillId="25" borderId="21" xfId="0" applyFont="1" applyFill="1" applyBorder="1" applyAlignment="1" applyProtection="1">
      <alignment vertical="center"/>
    </xf>
    <xf numFmtId="166" fontId="86" fillId="25" borderId="1" xfId="0" applyFont="1" applyFill="1" applyBorder="1" applyAlignment="1" applyProtection="1">
      <alignment horizontal="center" vertical="center"/>
    </xf>
    <xf numFmtId="166" fontId="86" fillId="25" borderId="34" xfId="0" applyFont="1" applyFill="1" applyBorder="1" applyAlignment="1" applyProtection="1">
      <alignment horizontal="center" vertical="center"/>
    </xf>
    <xf numFmtId="166" fontId="86" fillId="25" borderId="12" xfId="0" applyFont="1" applyFill="1" applyBorder="1" applyAlignment="1" applyProtection="1">
      <alignment vertical="center"/>
    </xf>
    <xf numFmtId="166" fontId="86" fillId="25" borderId="22" xfId="0" quotePrefix="1" applyNumberFormat="1" applyFont="1" applyFill="1" applyBorder="1" applyAlignment="1" applyProtection="1">
      <alignment horizontal="left" vertical="center"/>
    </xf>
    <xf numFmtId="166" fontId="86" fillId="25" borderId="35" xfId="0" applyFont="1" applyFill="1" applyBorder="1" applyAlignment="1" applyProtection="1">
      <alignment horizontal="center" vertical="center"/>
    </xf>
    <xf numFmtId="37" fontId="86" fillId="25" borderId="21" xfId="0" applyNumberFormat="1" applyFont="1" applyFill="1" applyBorder="1" applyAlignment="1" applyProtection="1">
      <alignment horizontal="center" vertical="center"/>
    </xf>
    <xf numFmtId="37" fontId="86" fillId="25" borderId="35" xfId="0" applyNumberFormat="1" applyFont="1" applyFill="1" applyBorder="1" applyAlignment="1" applyProtection="1">
      <alignment horizontal="center" vertical="center"/>
    </xf>
    <xf numFmtId="166" fontId="86" fillId="25" borderId="21" xfId="0" applyNumberFormat="1" applyFont="1" applyFill="1" applyBorder="1" applyAlignment="1" applyProtection="1">
      <alignment horizontal="center" vertical="center"/>
    </xf>
    <xf numFmtId="166" fontId="86" fillId="25" borderId="35" xfId="0" applyNumberFormat="1" applyFont="1" applyFill="1" applyBorder="1" applyAlignment="1" applyProtection="1">
      <alignment horizontal="center" vertical="center"/>
    </xf>
    <xf numFmtId="166" fontId="76" fillId="25" borderId="21" xfId="0" applyNumberFormat="1" applyFont="1" applyFill="1" applyBorder="1" applyAlignment="1" applyProtection="1">
      <alignment horizontal="left" vertical="center"/>
    </xf>
    <xf numFmtId="37" fontId="76" fillId="25" borderId="21" xfId="0" applyNumberFormat="1" applyFont="1" applyFill="1" applyBorder="1" applyAlignment="1" applyProtection="1">
      <alignment horizontal="center" vertical="center"/>
    </xf>
    <xf numFmtId="37" fontId="76" fillId="25" borderId="35" xfId="0" applyNumberFormat="1" applyFont="1" applyFill="1" applyBorder="1" applyAlignment="1" applyProtection="1">
      <alignment horizontal="center" vertical="center"/>
    </xf>
    <xf numFmtId="39" fontId="86" fillId="25" borderId="21" xfId="0" applyNumberFormat="1" applyFont="1" applyFill="1" applyBorder="1" applyAlignment="1" applyProtection="1">
      <alignment horizontal="center" vertical="center"/>
    </xf>
    <xf numFmtId="39" fontId="86" fillId="25" borderId="35" xfId="0" applyNumberFormat="1" applyFont="1" applyFill="1" applyBorder="1" applyAlignment="1" applyProtection="1">
      <alignment horizontal="center" vertical="center"/>
    </xf>
    <xf numFmtId="39" fontId="76" fillId="25" borderId="21" xfId="0" applyNumberFormat="1" applyFont="1" applyFill="1" applyBorder="1" applyAlignment="1" applyProtection="1">
      <alignment horizontal="center" vertical="center"/>
    </xf>
    <xf numFmtId="166" fontId="76" fillId="25" borderId="35" xfId="0" applyNumberFormat="1" applyFont="1" applyFill="1" applyBorder="1" applyAlignment="1" applyProtection="1">
      <alignment horizontal="center" vertical="center"/>
    </xf>
    <xf numFmtId="166" fontId="76" fillId="25" borderId="21" xfId="0" applyNumberFormat="1" applyFont="1" applyFill="1" applyBorder="1" applyAlignment="1" applyProtection="1">
      <alignment vertical="center"/>
    </xf>
    <xf numFmtId="166" fontId="86" fillId="25" borderId="22" xfId="0" quotePrefix="1" applyNumberFormat="1" applyFont="1" applyFill="1" applyBorder="1" applyAlignment="1" applyProtection="1">
      <alignment horizontal="left"/>
    </xf>
    <xf numFmtId="166" fontId="76" fillId="25" borderId="21" xfId="0" applyFont="1" applyFill="1" applyBorder="1" applyProtection="1"/>
    <xf numFmtId="37" fontId="76" fillId="25" borderId="21" xfId="0" applyNumberFormat="1" applyFont="1" applyFill="1" applyBorder="1" applyAlignment="1" applyProtection="1">
      <alignment horizontal="left" vertical="center"/>
    </xf>
    <xf numFmtId="166" fontId="76" fillId="25" borderId="35" xfId="0" quotePrefix="1" applyNumberFormat="1" applyFont="1" applyFill="1" applyBorder="1" applyAlignment="1" applyProtection="1">
      <alignment horizontal="center" vertical="center"/>
    </xf>
    <xf numFmtId="166" fontId="86" fillId="25" borderId="15" xfId="0" quotePrefix="1" applyNumberFormat="1" applyFont="1" applyFill="1" applyBorder="1" applyAlignment="1" applyProtection="1">
      <alignment horizontal="left"/>
    </xf>
    <xf numFmtId="166" fontId="76" fillId="25" borderId="0" xfId="0" applyFont="1" applyFill="1" applyBorder="1" applyAlignment="1" applyProtection="1">
      <alignment vertical="center"/>
    </xf>
    <xf numFmtId="166" fontId="76" fillId="25" borderId="0" xfId="0" applyNumberFormat="1" applyFont="1" applyFill="1" applyBorder="1" applyAlignment="1" applyProtection="1">
      <alignment horizontal="left" vertical="center"/>
    </xf>
    <xf numFmtId="37" fontId="76" fillId="25" borderId="26" xfId="0" applyNumberFormat="1" applyFont="1" applyFill="1" applyBorder="1" applyAlignment="1" applyProtection="1">
      <alignment horizontal="left" vertical="center"/>
    </xf>
    <xf numFmtId="166" fontId="76" fillId="25" borderId="38" xfId="0" quotePrefix="1" applyNumberFormat="1" applyFont="1" applyFill="1" applyBorder="1" applyAlignment="1" applyProtection="1">
      <alignment horizontal="center" vertical="center"/>
    </xf>
    <xf numFmtId="166" fontId="86" fillId="25" borderId="28" xfId="0" quotePrefix="1" applyNumberFormat="1" applyFont="1" applyFill="1" applyBorder="1" applyAlignment="1" applyProtection="1">
      <alignment horizontal="left"/>
    </xf>
    <xf numFmtId="166" fontId="76" fillId="25" borderId="29" xfId="0" applyFont="1" applyFill="1" applyBorder="1" applyAlignment="1" applyProtection="1">
      <alignment vertical="center"/>
    </xf>
    <xf numFmtId="166" fontId="76" fillId="25" borderId="29" xfId="0" applyNumberFormat="1" applyFont="1" applyFill="1" applyBorder="1" applyAlignment="1" applyProtection="1">
      <alignment horizontal="left" vertical="center"/>
    </xf>
    <xf numFmtId="166" fontId="86" fillId="25" borderId="12" xfId="0" quotePrefix="1" applyNumberFormat="1" applyFont="1" applyFill="1" applyBorder="1" applyAlignment="1" applyProtection="1">
      <alignment horizontal="left" vertical="center"/>
    </xf>
    <xf numFmtId="166" fontId="76" fillId="25" borderId="29" xfId="0" applyNumberFormat="1" applyFont="1" applyFill="1" applyBorder="1" applyAlignment="1" applyProtection="1">
      <alignment vertical="center"/>
    </xf>
    <xf numFmtId="166" fontId="76" fillId="25" borderId="21" xfId="0" applyFont="1" applyFill="1" applyBorder="1" applyAlignment="1" applyProtection="1">
      <alignment horizontal="center" vertical="center"/>
    </xf>
    <xf numFmtId="166" fontId="76" fillId="25" borderId="35" xfId="0" applyFont="1" applyFill="1" applyBorder="1" applyAlignment="1" applyProtection="1">
      <alignment horizontal="center" vertical="center"/>
    </xf>
    <xf numFmtId="166" fontId="76" fillId="25" borderId="29" xfId="0" quotePrefix="1" applyNumberFormat="1" applyFont="1" applyFill="1" applyBorder="1" applyAlignment="1" applyProtection="1">
      <alignment horizontal="left" vertical="center"/>
    </xf>
    <xf numFmtId="166" fontId="86" fillId="25" borderId="22" xfId="0" quotePrefix="1" applyFont="1" applyFill="1" applyBorder="1" applyAlignment="1" applyProtection="1">
      <alignment vertical="center"/>
    </xf>
    <xf numFmtId="166" fontId="86" fillId="25" borderId="28" xfId="0" quotePrefix="1" applyNumberFormat="1" applyFont="1" applyFill="1" applyBorder="1" applyAlignment="1" applyProtection="1">
      <alignment horizontal="left" vertical="center"/>
    </xf>
    <xf numFmtId="39" fontId="76" fillId="25" borderId="35" xfId="0" applyNumberFormat="1" applyFont="1" applyFill="1" applyBorder="1" applyAlignment="1" applyProtection="1">
      <alignment horizontal="center" vertical="center"/>
    </xf>
    <xf numFmtId="166" fontId="86" fillId="25" borderId="21" xfId="0" applyNumberFormat="1" applyFont="1" applyFill="1" applyBorder="1" applyAlignment="1" applyProtection="1">
      <alignment horizontal="left" vertical="center"/>
    </xf>
    <xf numFmtId="39" fontId="86" fillId="25" borderId="21" xfId="25" applyNumberFormat="1" applyFont="1" applyFill="1" applyBorder="1" applyAlignment="1" applyProtection="1">
      <alignment horizontal="center" vertical="center"/>
    </xf>
    <xf numFmtId="39" fontId="86" fillId="25" borderId="35" xfId="25" applyNumberFormat="1" applyFont="1" applyFill="1" applyBorder="1" applyAlignment="1" applyProtection="1">
      <alignment horizontal="center" vertical="center"/>
    </xf>
    <xf numFmtId="166" fontId="86" fillId="25" borderId="21" xfId="0" quotePrefix="1" applyNumberFormat="1" applyFont="1" applyFill="1" applyBorder="1" applyAlignment="1" applyProtection="1">
      <alignment horizontal="left" vertical="center"/>
    </xf>
    <xf numFmtId="166" fontId="76" fillId="25" borderId="31" xfId="0" applyFont="1" applyFill="1" applyBorder="1" applyAlignment="1" applyProtection="1">
      <alignment vertical="center"/>
    </xf>
    <xf numFmtId="39" fontId="86" fillId="25" borderId="22" xfId="25" applyNumberFormat="1" applyFont="1" applyFill="1" applyBorder="1" applyAlignment="1" applyProtection="1">
      <alignment horizontal="center" vertical="center"/>
    </xf>
    <xf numFmtId="39" fontId="86" fillId="25" borderId="34" xfId="25" applyNumberFormat="1" applyFont="1" applyFill="1" applyBorder="1" applyAlignment="1" applyProtection="1">
      <alignment horizontal="center" vertical="center"/>
    </xf>
    <xf numFmtId="0" fontId="86" fillId="25" borderId="0" xfId="0" quotePrefix="1" applyNumberFormat="1" applyFont="1" applyFill="1" applyBorder="1" applyAlignment="1" applyProtection="1">
      <alignment horizontal="left" vertical="center"/>
    </xf>
    <xf numFmtId="0" fontId="76" fillId="25" borderId="0" xfId="0" applyNumberFormat="1" applyFont="1" applyFill="1" applyBorder="1" applyAlignment="1" applyProtection="1">
      <alignment vertical="center"/>
      <protection locked="0"/>
    </xf>
    <xf numFmtId="0" fontId="76" fillId="25" borderId="26" xfId="0" applyNumberFormat="1" applyFont="1" applyFill="1" applyBorder="1" applyAlignment="1" applyProtection="1">
      <alignment horizontal="center" vertical="center"/>
    </xf>
    <xf numFmtId="166" fontId="76" fillId="25" borderId="38" xfId="0" applyFont="1" applyFill="1" applyBorder="1" applyAlignment="1" applyProtection="1">
      <alignment horizontal="center" vertical="center"/>
    </xf>
    <xf numFmtId="0" fontId="86" fillId="25" borderId="22" xfId="0" applyNumberFormat="1" applyFont="1" applyFill="1" applyBorder="1" applyAlignment="1" applyProtection="1">
      <alignment vertical="center"/>
    </xf>
    <xf numFmtId="0" fontId="76" fillId="25" borderId="21" xfId="0" applyNumberFormat="1" applyFont="1" applyFill="1" applyBorder="1" applyAlignment="1" applyProtection="1">
      <alignment vertical="center"/>
    </xf>
    <xf numFmtId="0" fontId="76" fillId="25" borderId="21" xfId="0" applyNumberFormat="1" applyFont="1" applyFill="1" applyBorder="1" applyAlignment="1" applyProtection="1">
      <alignment vertical="center"/>
      <protection locked="0"/>
    </xf>
    <xf numFmtId="0" fontId="76" fillId="25" borderId="21" xfId="0" applyNumberFormat="1" applyFont="1" applyFill="1" applyBorder="1" applyAlignment="1" applyProtection="1">
      <alignment horizontal="center" vertical="center"/>
    </xf>
    <xf numFmtId="0" fontId="76" fillId="25" borderId="35" xfId="0" applyNumberFormat="1" applyFont="1" applyFill="1" applyBorder="1" applyAlignment="1" applyProtection="1">
      <alignment horizontal="center" vertical="center"/>
    </xf>
    <xf numFmtId="0" fontId="86" fillId="25" borderId="21" xfId="0" applyNumberFormat="1" applyFont="1" applyFill="1" applyBorder="1" applyAlignment="1" applyProtection="1">
      <alignment vertical="center"/>
    </xf>
    <xf numFmtId="0" fontId="86" fillId="25" borderId="1" xfId="0" quotePrefix="1" applyNumberFormat="1" applyFont="1" applyFill="1" applyBorder="1" applyAlignment="1" applyProtection="1">
      <alignment horizontal="left" vertical="center"/>
    </xf>
    <xf numFmtId="0" fontId="86" fillId="25" borderId="21" xfId="0" quotePrefix="1" applyNumberFormat="1" applyFont="1" applyFill="1" applyBorder="1" applyAlignment="1" applyProtection="1">
      <alignment horizontal="left" vertical="center"/>
    </xf>
    <xf numFmtId="166" fontId="66" fillId="22" borderId="24" xfId="0" applyNumberFormat="1" applyFont="1" applyFill="1" applyBorder="1" applyAlignment="1" applyProtection="1">
      <alignment horizontal="center" vertical="center"/>
    </xf>
    <xf numFmtId="166" fontId="66" fillId="22" borderId="22" xfId="0" applyNumberFormat="1" applyFont="1" applyFill="1" applyBorder="1" applyAlignment="1" applyProtection="1">
      <alignment horizontal="center" vertical="center"/>
    </xf>
    <xf numFmtId="37" fontId="65" fillId="22" borderId="22" xfId="0" applyNumberFormat="1" applyFont="1" applyFill="1" applyBorder="1" applyAlignment="1" applyProtection="1">
      <alignment horizontal="center" vertical="center"/>
    </xf>
    <xf numFmtId="39" fontId="65" fillId="22" borderId="22" xfId="0" applyNumberFormat="1" applyFont="1" applyFill="1" applyBorder="1" applyAlignment="1" applyProtection="1">
      <alignment horizontal="center" vertical="center"/>
    </xf>
    <xf numFmtId="37" fontId="65" fillId="22" borderId="1" xfId="0" applyNumberFormat="1" applyFont="1" applyFill="1" applyBorder="1" applyAlignment="1" applyProtection="1">
      <alignment horizontal="center" vertical="center"/>
    </xf>
    <xf numFmtId="9" fontId="66" fillId="22" borderId="24" xfId="15" applyFont="1" applyFill="1" applyBorder="1" applyAlignment="1" applyProtection="1">
      <alignment horizontal="center" vertical="center"/>
    </xf>
    <xf numFmtId="9" fontId="66" fillId="22" borderId="22" xfId="15" applyFont="1" applyFill="1" applyBorder="1" applyAlignment="1" applyProtection="1">
      <alignment horizontal="center" vertical="center"/>
    </xf>
    <xf numFmtId="9" fontId="65" fillId="22" borderId="22" xfId="15" applyFont="1" applyFill="1" applyBorder="1" applyAlignment="1" applyProtection="1">
      <alignment horizontal="center" vertical="center"/>
    </xf>
    <xf numFmtId="39" fontId="66" fillId="22" borderId="24" xfId="0" applyNumberFormat="1" applyFont="1" applyFill="1" applyBorder="1" applyAlignment="1" applyProtection="1">
      <alignment horizontal="center" vertical="center"/>
    </xf>
    <xf numFmtId="39" fontId="66" fillId="22" borderId="22" xfId="0" applyNumberFormat="1" applyFont="1" applyFill="1" applyBorder="1" applyAlignment="1" applyProtection="1">
      <alignment horizontal="center" vertical="center"/>
    </xf>
    <xf numFmtId="37" fontId="66" fillId="22" borderId="24" xfId="0" applyNumberFormat="1" applyFont="1" applyFill="1" applyBorder="1" applyAlignment="1" applyProtection="1">
      <alignment horizontal="center" vertical="center"/>
    </xf>
    <xf numFmtId="37" fontId="66" fillId="22" borderId="22" xfId="0" applyNumberFormat="1" applyFont="1" applyFill="1" applyBorder="1" applyAlignment="1" applyProtection="1">
      <alignment horizontal="center" vertical="center"/>
    </xf>
    <xf numFmtId="37" fontId="66" fillId="22" borderId="24" xfId="25" applyNumberFormat="1" applyFont="1" applyFill="1" applyBorder="1" applyAlignment="1" applyProtection="1">
      <alignment horizontal="center" vertical="center"/>
    </xf>
    <xf numFmtId="37" fontId="66" fillId="22" borderId="22" xfId="25" applyNumberFormat="1" applyFont="1" applyFill="1" applyBorder="1" applyAlignment="1" applyProtection="1">
      <alignment horizontal="center" vertical="center"/>
    </xf>
    <xf numFmtId="37" fontId="65" fillId="22" borderId="21" xfId="0" applyNumberFormat="1" applyFont="1" applyFill="1" applyBorder="1" applyAlignment="1" applyProtection="1">
      <alignment horizontal="center" vertical="center"/>
    </xf>
    <xf numFmtId="37" fontId="65" fillId="22" borderId="34" xfId="0" applyNumberFormat="1" applyFont="1" applyFill="1" applyBorder="1" applyAlignment="1" applyProtection="1">
      <alignment horizontal="center" vertical="center"/>
    </xf>
    <xf numFmtId="39" fontId="66" fillId="22" borderId="24" xfId="25" applyNumberFormat="1" applyFont="1" applyFill="1" applyBorder="1" applyAlignment="1" applyProtection="1">
      <alignment horizontal="center" vertical="center"/>
    </xf>
    <xf numFmtId="39" fontId="65" fillId="22" borderId="24" xfId="25" applyNumberFormat="1" applyFont="1" applyFill="1" applyBorder="1" applyAlignment="1" applyProtection="1">
      <alignment horizontal="center" vertical="center"/>
    </xf>
    <xf numFmtId="39" fontId="65" fillId="22" borderId="21" xfId="25" applyNumberFormat="1" applyFont="1" applyFill="1" applyBorder="1" applyAlignment="1" applyProtection="1">
      <alignment horizontal="center" vertical="center"/>
    </xf>
    <xf numFmtId="39" fontId="65" fillId="22" borderId="1" xfId="25" applyNumberFormat="1" applyFont="1" applyFill="1" applyBorder="1" applyAlignment="1" applyProtection="1">
      <alignment horizontal="center" vertical="center"/>
    </xf>
    <xf numFmtId="39" fontId="65" fillId="22" borderId="34" xfId="25" applyNumberFormat="1" applyFont="1" applyFill="1" applyBorder="1" applyAlignment="1" applyProtection="1">
      <alignment horizontal="center" vertical="center"/>
    </xf>
    <xf numFmtId="39" fontId="69" fillId="22" borderId="25" xfId="0" applyNumberFormat="1" applyFont="1" applyFill="1" applyBorder="1" applyAlignment="1" applyProtection="1">
      <alignment horizontal="center" vertical="center"/>
    </xf>
    <xf numFmtId="39" fontId="69" fillId="22" borderId="1" xfId="0" applyNumberFormat="1" applyFont="1" applyFill="1" applyBorder="1" applyAlignment="1" applyProtection="1">
      <alignment horizontal="center" vertical="center"/>
    </xf>
    <xf numFmtId="39" fontId="72" fillId="22" borderId="1" xfId="0" applyNumberFormat="1" applyFont="1" applyFill="1" applyBorder="1" applyAlignment="1" applyProtection="1">
      <alignment horizontal="center" vertical="center"/>
    </xf>
    <xf numFmtId="4" fontId="59" fillId="26" borderId="109" xfId="0" applyNumberFormat="1" applyFont="1" applyFill="1" applyBorder="1" applyAlignment="1" applyProtection="1">
      <alignment horizontal="center" vertical="center" wrapText="1"/>
    </xf>
    <xf numFmtId="4" fontId="59" fillId="26" borderId="110" xfId="0" applyNumberFormat="1" applyFont="1" applyFill="1" applyBorder="1" applyAlignment="1" applyProtection="1">
      <alignment horizontal="center" vertical="center" wrapText="1"/>
    </xf>
    <xf numFmtId="3" fontId="56" fillId="22" borderId="99" xfId="25" applyNumberFormat="1" applyFont="1" applyFill="1" applyBorder="1" applyAlignment="1" applyProtection="1">
      <alignment horizontal="center" vertical="center"/>
    </xf>
    <xf numFmtId="3" fontId="56" fillId="22" borderId="100" xfId="25" applyNumberFormat="1" applyFont="1" applyFill="1" applyBorder="1" applyAlignment="1" applyProtection="1">
      <alignment horizontal="center" vertical="center"/>
    </xf>
    <xf numFmtId="3" fontId="56" fillId="22" borderId="101" xfId="25" applyNumberFormat="1" applyFont="1" applyFill="1" applyBorder="1" applyAlignment="1" applyProtection="1">
      <alignment horizontal="center" vertical="center"/>
    </xf>
    <xf numFmtId="3" fontId="56" fillId="22" borderId="111" xfId="25" applyNumberFormat="1" applyFont="1" applyFill="1" applyBorder="1" applyAlignment="1" applyProtection="1">
      <alignment horizontal="center" vertical="center"/>
    </xf>
    <xf numFmtId="3" fontId="56" fillId="22" borderId="112" xfId="25" applyNumberFormat="1" applyFont="1" applyFill="1" applyBorder="1" applyAlignment="1" applyProtection="1">
      <alignment horizontal="center" vertical="center"/>
    </xf>
    <xf numFmtId="3" fontId="56" fillId="22" borderId="113" xfId="25" applyNumberFormat="1" applyFont="1" applyFill="1" applyBorder="1" applyAlignment="1" applyProtection="1">
      <alignment horizontal="center" vertical="center"/>
    </xf>
    <xf numFmtId="3" fontId="59" fillId="26" borderId="114" xfId="0" applyNumberFormat="1" applyFont="1" applyFill="1" applyBorder="1" applyAlignment="1" applyProtection="1">
      <alignment horizontal="center" vertical="center" wrapText="1"/>
    </xf>
    <xf numFmtId="3" fontId="59" fillId="26" borderId="115" xfId="0" applyNumberFormat="1" applyFont="1" applyFill="1" applyBorder="1" applyAlignment="1" applyProtection="1">
      <alignment horizontal="center" vertical="center"/>
    </xf>
    <xf numFmtId="3" fontId="105" fillId="26" borderId="115" xfId="0" applyNumberFormat="1" applyFont="1" applyFill="1" applyBorder="1" applyAlignment="1" applyProtection="1">
      <alignment horizontal="center" vertical="center"/>
    </xf>
    <xf numFmtId="3" fontId="59" fillId="26" borderId="116" xfId="0" applyNumberFormat="1" applyFont="1" applyFill="1" applyBorder="1" applyAlignment="1" applyProtection="1">
      <alignment horizontal="center" vertical="center"/>
    </xf>
    <xf numFmtId="166" fontId="106" fillId="25" borderId="0" xfId="0" applyFont="1" applyFill="1" applyAlignment="1" applyProtection="1">
      <alignment horizontal="center" vertical="center"/>
    </xf>
    <xf numFmtId="166" fontId="59" fillId="25" borderId="52" xfId="0" applyNumberFormat="1" applyFont="1" applyFill="1" applyBorder="1" applyAlignment="1" applyProtection="1">
      <alignment horizontal="center" vertical="center"/>
    </xf>
    <xf numFmtId="3" fontId="59" fillId="25" borderId="53" xfId="0" applyNumberFormat="1" applyFont="1" applyFill="1" applyBorder="1" applyAlignment="1" applyProtection="1">
      <alignment horizontal="center" vertical="center"/>
    </xf>
    <xf numFmtId="3" fontId="59" fillId="25" borderId="54" xfId="0" applyNumberFormat="1" applyFont="1" applyFill="1" applyBorder="1" applyAlignment="1" applyProtection="1">
      <alignment horizontal="center" vertical="center"/>
    </xf>
    <xf numFmtId="3" fontId="59" fillId="25" borderId="55" xfId="0" applyNumberFormat="1" applyFont="1" applyFill="1" applyBorder="1" applyAlignment="1" applyProtection="1">
      <alignment horizontal="center" vertical="center"/>
    </xf>
    <xf numFmtId="167" fontId="59" fillId="23" borderId="55" xfId="15" applyNumberFormat="1" applyFont="1" applyFill="1" applyBorder="1" applyAlignment="1" applyProtection="1">
      <alignment horizontal="center" vertical="center"/>
    </xf>
    <xf numFmtId="167" fontId="51" fillId="23" borderId="8" xfId="15" applyNumberFormat="1" applyFont="1" applyFill="1" applyBorder="1" applyAlignment="1" applyProtection="1">
      <alignment horizontal="center" vertical="center"/>
    </xf>
    <xf numFmtId="166" fontId="106" fillId="25" borderId="0" xfId="0" applyFont="1" applyFill="1" applyAlignment="1" applyProtection="1">
      <alignment horizontal="left"/>
    </xf>
    <xf numFmtId="166" fontId="51" fillId="25" borderId="0" xfId="0" applyFont="1" applyFill="1" applyAlignment="1" applyProtection="1">
      <alignment horizontal="left"/>
    </xf>
    <xf numFmtId="166" fontId="76" fillId="25" borderId="0" xfId="0" applyFont="1" applyFill="1" applyAlignment="1" applyProtection="1">
      <alignment horizontal="left"/>
    </xf>
    <xf numFmtId="166" fontId="86" fillId="25" borderId="22" xfId="0" quotePrefix="1" applyFont="1" applyFill="1" applyBorder="1" applyProtection="1"/>
    <xf numFmtId="166" fontId="86" fillId="25" borderId="0" xfId="0" applyFont="1" applyFill="1" applyBorder="1" applyProtection="1"/>
    <xf numFmtId="166" fontId="86" fillId="25" borderId="21" xfId="0" applyFont="1" applyFill="1" applyBorder="1" applyProtection="1"/>
    <xf numFmtId="166" fontId="66" fillId="25" borderId="11" xfId="0" applyFont="1" applyFill="1" applyBorder="1" applyProtection="1"/>
    <xf numFmtId="166" fontId="65" fillId="25" borderId="11" xfId="0" applyFont="1" applyFill="1" applyBorder="1" applyProtection="1"/>
    <xf numFmtId="3" fontId="65" fillId="25" borderId="11" xfId="0" applyNumberFormat="1" applyFont="1" applyFill="1" applyBorder="1" applyAlignment="1" applyProtection="1">
      <alignment horizontal="right"/>
    </xf>
    <xf numFmtId="166" fontId="77" fillId="25" borderId="11" xfId="0" applyFont="1" applyFill="1" applyBorder="1" applyProtection="1"/>
    <xf numFmtId="166" fontId="66" fillId="25" borderId="25" xfId="0" applyFont="1" applyFill="1" applyBorder="1" applyProtection="1"/>
    <xf numFmtId="3" fontId="86" fillId="25" borderId="21" xfId="0" applyNumberFormat="1" applyFont="1" applyFill="1" applyBorder="1" applyAlignment="1" applyProtection="1">
      <alignment horizontal="center"/>
    </xf>
    <xf numFmtId="166" fontId="65" fillId="22" borderId="22" xfId="0" applyNumberFormat="1" applyFont="1" applyFill="1" applyBorder="1" applyAlignment="1" applyProtection="1">
      <alignment horizontal="left"/>
    </xf>
    <xf numFmtId="166" fontId="66" fillId="22" borderId="26" xfId="0" applyFont="1" applyFill="1" applyBorder="1" applyProtection="1"/>
    <xf numFmtId="3" fontId="65" fillId="22" borderId="24" xfId="0" applyNumberFormat="1" applyFont="1" applyFill="1" applyBorder="1" applyAlignment="1" applyProtection="1">
      <alignment horizontal="left"/>
    </xf>
    <xf numFmtId="166" fontId="86" fillId="25" borderId="1" xfId="0" quotePrefix="1" applyNumberFormat="1" applyFont="1" applyFill="1" applyBorder="1" applyAlignment="1" applyProtection="1">
      <alignment horizontal="left"/>
    </xf>
    <xf numFmtId="166" fontId="76" fillId="25" borderId="15" xfId="0" applyFont="1" applyFill="1" applyBorder="1" applyProtection="1"/>
    <xf numFmtId="166" fontId="86" fillId="25" borderId="22" xfId="0" applyFont="1" applyFill="1" applyBorder="1" applyProtection="1"/>
    <xf numFmtId="38" fontId="86" fillId="25" borderId="21" xfId="0" applyNumberFormat="1" applyFont="1" applyFill="1" applyBorder="1" applyAlignment="1" applyProtection="1">
      <alignment horizontal="center"/>
    </xf>
    <xf numFmtId="9" fontId="86" fillId="25" borderId="21" xfId="15" applyFont="1" applyFill="1" applyBorder="1" applyAlignment="1" applyProtection="1">
      <alignment horizontal="center"/>
    </xf>
    <xf numFmtId="166" fontId="76" fillId="25" borderId="24" xfId="0" applyFont="1" applyFill="1" applyBorder="1" applyProtection="1"/>
    <xf numFmtId="166" fontId="76" fillId="25" borderId="0" xfId="0" applyFont="1" applyFill="1" applyBorder="1" applyProtection="1"/>
    <xf numFmtId="3" fontId="86" fillId="25" borderId="22" xfId="0" applyNumberFormat="1" applyFont="1" applyFill="1" applyBorder="1" applyAlignment="1" applyProtection="1">
      <alignment horizontal="left"/>
    </xf>
    <xf numFmtId="40" fontId="86" fillId="25" borderId="21" xfId="0" applyNumberFormat="1" applyFont="1" applyFill="1" applyBorder="1" applyAlignment="1" applyProtection="1">
      <alignment horizontal="center"/>
    </xf>
    <xf numFmtId="166" fontId="43" fillId="0" borderId="56" xfId="0" applyFont="1" applyBorder="1" applyAlignment="1">
      <alignment horizontal="center" vertical="center"/>
    </xf>
    <xf numFmtId="166" fontId="43" fillId="0" borderId="57" xfId="0" applyFont="1" applyBorder="1" applyAlignment="1">
      <alignment horizontal="center" vertical="center"/>
    </xf>
    <xf numFmtId="171" fontId="45" fillId="0" borderId="57" xfId="3" applyNumberFormat="1" applyFont="1" applyFill="1" applyBorder="1" applyAlignment="1">
      <alignment horizontal="center" vertical="center" wrapText="1"/>
    </xf>
    <xf numFmtId="166" fontId="41" fillId="27" borderId="57" xfId="0" applyFont="1" applyFill="1" applyBorder="1" applyAlignment="1" applyProtection="1">
      <alignment horizontal="center" vertical="center"/>
    </xf>
    <xf numFmtId="166" fontId="41" fillId="27" borderId="57" xfId="0" applyFont="1" applyFill="1" applyBorder="1" applyAlignment="1" applyProtection="1">
      <alignment horizontal="center" vertical="center" wrapText="1"/>
    </xf>
    <xf numFmtId="166" fontId="41" fillId="0" borderId="57" xfId="0" applyFont="1" applyFill="1" applyBorder="1" applyAlignment="1" applyProtection="1">
      <alignment horizontal="center" vertical="center"/>
    </xf>
    <xf numFmtId="166" fontId="40" fillId="0" borderId="0" xfId="0" applyFont="1" applyAlignment="1">
      <alignment horizontal="center" vertical="center"/>
    </xf>
    <xf numFmtId="166" fontId="40" fillId="0" borderId="58" xfId="0" applyFont="1" applyBorder="1" applyAlignment="1">
      <alignment vertical="center"/>
    </xf>
    <xf numFmtId="166" fontId="36" fillId="0" borderId="0" xfId="0" applyFont="1" applyAlignment="1">
      <alignment vertical="center"/>
    </xf>
    <xf numFmtId="166" fontId="45" fillId="0" borderId="0" xfId="0" applyFont="1" applyAlignment="1">
      <alignment vertical="center"/>
    </xf>
    <xf numFmtId="10" fontId="43" fillId="0" borderId="1" xfId="0" applyNumberFormat="1" applyFont="1" applyBorder="1" applyAlignment="1">
      <alignment horizontal="center" vertical="center"/>
    </xf>
    <xf numFmtId="166" fontId="20" fillId="0" borderId="0" xfId="0" applyFont="1" applyAlignment="1">
      <alignment vertical="center"/>
    </xf>
    <xf numFmtId="0" fontId="112" fillId="0" borderId="1" xfId="12" applyFont="1" applyFill="1" applyBorder="1" applyAlignment="1" applyProtection="1">
      <alignment horizontal="left" vertical="center" wrapText="1"/>
      <protection locked="0"/>
    </xf>
    <xf numFmtId="166" fontId="40" fillId="0" borderId="57" xfId="0" applyFont="1" applyFill="1" applyBorder="1" applyAlignment="1" applyProtection="1">
      <alignment horizontal="left" vertical="center" wrapText="1"/>
      <protection locked="0"/>
    </xf>
    <xf numFmtId="172" fontId="40" fillId="0" borderId="57" xfId="0" applyNumberFormat="1" applyFont="1" applyFill="1" applyBorder="1" applyAlignment="1" applyProtection="1">
      <alignment horizontal="left" vertical="center" wrapText="1"/>
      <protection locked="0"/>
    </xf>
    <xf numFmtId="171" fontId="40" fillId="0" borderId="57" xfId="3" applyNumberFormat="1" applyFont="1" applyFill="1" applyBorder="1" applyAlignment="1" applyProtection="1">
      <alignment horizontal="left" vertical="center" wrapText="1"/>
      <protection locked="0"/>
    </xf>
    <xf numFmtId="166" fontId="40" fillId="0" borderId="1" xfId="0" applyFont="1" applyFill="1" applyBorder="1" applyAlignment="1" applyProtection="1">
      <alignment horizontal="left" vertical="center" wrapText="1"/>
      <protection locked="0"/>
    </xf>
    <xf numFmtId="166" fontId="40" fillId="0" borderId="59" xfId="0" applyFont="1" applyFill="1" applyBorder="1" applyAlignment="1" applyProtection="1">
      <alignment horizontal="left" vertical="center" wrapText="1"/>
      <protection locked="0"/>
    </xf>
    <xf numFmtId="166" fontId="42" fillId="0" borderId="1" xfId="0" applyFont="1" applyFill="1" applyBorder="1" applyAlignment="1" applyProtection="1">
      <alignment horizontal="left" vertical="center" wrapText="1"/>
      <protection locked="0"/>
    </xf>
    <xf numFmtId="0" fontId="42" fillId="0" borderId="1" xfId="12" applyFont="1" applyFill="1" applyBorder="1" applyAlignment="1" applyProtection="1">
      <alignment horizontal="left" vertical="center" wrapText="1"/>
      <protection locked="0"/>
    </xf>
    <xf numFmtId="0" fontId="44" fillId="0" borderId="1" xfId="12" applyFont="1" applyFill="1" applyBorder="1" applyAlignment="1" applyProtection="1">
      <alignment horizontal="left" vertical="center" wrapText="1"/>
      <protection locked="0"/>
    </xf>
    <xf numFmtId="166" fontId="40" fillId="0" borderId="60" xfId="0" applyFont="1" applyFill="1" applyBorder="1" applyAlignment="1" applyProtection="1">
      <alignment horizontal="left" vertical="center" wrapText="1"/>
      <protection locked="0"/>
    </xf>
    <xf numFmtId="166" fontId="40" fillId="0" borderId="57" xfId="0" applyFont="1" applyBorder="1" applyAlignment="1" applyProtection="1">
      <alignment horizontal="left" vertical="center" wrapText="1"/>
      <protection locked="0"/>
    </xf>
    <xf numFmtId="172" fontId="40" fillId="0" borderId="57" xfId="0" applyNumberFormat="1" applyFont="1" applyBorder="1" applyAlignment="1" applyProtection="1">
      <alignment horizontal="left" vertical="center" wrapText="1"/>
      <protection locked="0"/>
    </xf>
    <xf numFmtId="166" fontId="41" fillId="0" borderId="57" xfId="0" applyFont="1" applyBorder="1" applyAlignment="1" applyProtection="1">
      <alignment horizontal="center" vertical="center"/>
    </xf>
    <xf numFmtId="166" fontId="106" fillId="25" borderId="0" xfId="0" applyFont="1" applyFill="1" applyAlignment="1" applyProtection="1">
      <alignment horizontal="center"/>
    </xf>
    <xf numFmtId="166" fontId="106" fillId="25" borderId="0" xfId="0" applyFont="1" applyFill="1" applyBorder="1" applyAlignment="1" applyProtection="1">
      <alignment horizontal="center"/>
    </xf>
    <xf numFmtId="166" fontId="76" fillId="25" borderId="0" xfId="0" applyFont="1" applyFill="1" applyAlignment="1" applyProtection="1">
      <alignment horizontal="center"/>
    </xf>
    <xf numFmtId="3" fontId="76" fillId="25" borderId="25" xfId="0" applyNumberFormat="1" applyFont="1" applyFill="1" applyBorder="1" applyAlignment="1" applyProtection="1">
      <alignment horizontal="center"/>
    </xf>
    <xf numFmtId="38" fontId="69" fillId="0" borderId="25" xfId="0" applyNumberFormat="1" applyFont="1" applyFill="1" applyBorder="1" applyAlignment="1" applyProtection="1">
      <alignment horizontal="center"/>
      <protection locked="0"/>
    </xf>
    <xf numFmtId="38" fontId="69" fillId="0" borderId="25" xfId="0" applyNumberFormat="1" applyFont="1" applyFill="1" applyBorder="1" applyAlignment="1" applyProtection="1">
      <alignment horizontal="center"/>
    </xf>
    <xf numFmtId="9" fontId="69" fillId="0" borderId="25" xfId="15" applyFont="1" applyFill="1" applyBorder="1" applyAlignment="1" applyProtection="1">
      <alignment horizontal="center"/>
    </xf>
    <xf numFmtId="38" fontId="102" fillId="20" borderId="2" xfId="0" applyNumberFormat="1" applyFont="1" applyFill="1" applyBorder="1" applyAlignment="1" applyProtection="1">
      <alignment horizontal="center"/>
    </xf>
    <xf numFmtId="38" fontId="102" fillId="20" borderId="1" xfId="0" applyNumberFormat="1" applyFont="1" applyFill="1" applyBorder="1" applyAlignment="1" applyProtection="1">
      <alignment horizontal="center"/>
    </xf>
    <xf numFmtId="38" fontId="55" fillId="20" borderId="1" xfId="0" applyNumberFormat="1" applyFont="1" applyFill="1" applyBorder="1" applyAlignment="1" applyProtection="1">
      <alignment horizontal="center"/>
    </xf>
    <xf numFmtId="9" fontId="55" fillId="20" borderId="25" xfId="15" applyFont="1" applyFill="1" applyBorder="1" applyAlignment="1" applyProtection="1">
      <alignment horizontal="center"/>
    </xf>
    <xf numFmtId="38" fontId="69" fillId="0" borderId="1" xfId="0" applyNumberFormat="1" applyFont="1" applyFill="1" applyBorder="1" applyAlignment="1" applyProtection="1">
      <alignment horizontal="center"/>
      <protection locked="0"/>
    </xf>
    <xf numFmtId="38" fontId="69" fillId="0" borderId="1" xfId="0" applyNumberFormat="1" applyFont="1" applyFill="1" applyBorder="1" applyAlignment="1" applyProtection="1">
      <alignment horizontal="center"/>
    </xf>
    <xf numFmtId="3" fontId="86" fillId="25" borderId="1" xfId="0" applyNumberFormat="1" applyFont="1" applyFill="1" applyBorder="1" applyAlignment="1" applyProtection="1">
      <alignment horizontal="center"/>
    </xf>
    <xf numFmtId="38" fontId="72" fillId="22" borderId="1" xfId="0" applyNumberFormat="1" applyFont="1" applyFill="1" applyBorder="1" applyAlignment="1" applyProtection="1">
      <alignment horizontal="center"/>
    </xf>
    <xf numFmtId="9" fontId="69" fillId="22" borderId="25" xfId="15" applyFont="1" applyFill="1" applyBorder="1" applyAlignment="1" applyProtection="1">
      <alignment horizontal="center"/>
    </xf>
    <xf numFmtId="3" fontId="76" fillId="25" borderId="21" xfId="0" applyNumberFormat="1" applyFont="1" applyFill="1" applyBorder="1" applyAlignment="1" applyProtection="1">
      <alignment horizontal="center"/>
    </xf>
    <xf numFmtId="40" fontId="76" fillId="25" borderId="21" xfId="0" applyNumberFormat="1" applyFont="1" applyFill="1" applyBorder="1" applyAlignment="1" applyProtection="1">
      <alignment horizontal="center"/>
    </xf>
    <xf numFmtId="9" fontId="76" fillId="25" borderId="21" xfId="15" applyFont="1" applyFill="1" applyBorder="1" applyAlignment="1" applyProtection="1">
      <alignment horizontal="center"/>
    </xf>
    <xf numFmtId="38" fontId="76" fillId="25" borderId="21" xfId="0" applyNumberFormat="1" applyFont="1" applyFill="1" applyBorder="1" applyAlignment="1" applyProtection="1">
      <alignment horizontal="center"/>
    </xf>
    <xf numFmtId="9" fontId="55" fillId="20" borderId="1" xfId="15" applyFont="1" applyFill="1" applyBorder="1" applyAlignment="1" applyProtection="1">
      <alignment horizontal="center"/>
    </xf>
    <xf numFmtId="3" fontId="76" fillId="25" borderId="1" xfId="0" applyNumberFormat="1" applyFont="1" applyFill="1" applyBorder="1" applyAlignment="1" applyProtection="1">
      <alignment horizontal="center"/>
    </xf>
    <xf numFmtId="9" fontId="69" fillId="0" borderId="1" xfId="15" applyFont="1" applyFill="1" applyBorder="1" applyAlignment="1" applyProtection="1">
      <alignment horizontal="center"/>
    </xf>
    <xf numFmtId="9" fontId="72" fillId="22" borderId="1" xfId="15" applyFont="1" applyFill="1" applyBorder="1" applyAlignment="1" applyProtection="1">
      <alignment horizontal="center"/>
    </xf>
    <xf numFmtId="9" fontId="60" fillId="20" borderId="1" xfId="15" applyFont="1" applyFill="1" applyBorder="1" applyAlignment="1" applyProtection="1">
      <alignment horizontal="center"/>
    </xf>
    <xf numFmtId="38" fontId="86" fillId="25" borderId="1" xfId="0" applyNumberFormat="1" applyFont="1" applyFill="1" applyBorder="1" applyAlignment="1" applyProtection="1">
      <alignment horizontal="center"/>
    </xf>
    <xf numFmtId="9" fontId="86" fillId="25" borderId="1" xfId="15" applyFont="1" applyFill="1" applyBorder="1" applyAlignment="1" applyProtection="1">
      <alignment horizontal="center"/>
    </xf>
    <xf numFmtId="9" fontId="55" fillId="20" borderId="21" xfId="15" applyFont="1" applyFill="1" applyBorder="1" applyAlignment="1" applyProtection="1">
      <alignment horizontal="center"/>
    </xf>
    <xf numFmtId="38" fontId="69" fillId="0" borderId="30" xfId="0" applyNumberFormat="1" applyFont="1" applyFill="1" applyBorder="1" applyAlignment="1" applyProtection="1">
      <alignment horizontal="center"/>
      <protection locked="0"/>
    </xf>
    <xf numFmtId="38" fontId="69" fillId="0" borderId="30" xfId="0" applyNumberFormat="1" applyFont="1" applyFill="1" applyBorder="1" applyAlignment="1" applyProtection="1">
      <alignment horizontal="center"/>
    </xf>
    <xf numFmtId="9" fontId="69" fillId="0" borderId="30" xfId="15" applyFont="1" applyFill="1" applyBorder="1" applyAlignment="1" applyProtection="1">
      <alignment horizontal="center"/>
    </xf>
    <xf numFmtId="9" fontId="55" fillId="20" borderId="30" xfId="15" applyFont="1" applyFill="1" applyBorder="1" applyAlignment="1" applyProtection="1">
      <alignment horizontal="center"/>
    </xf>
    <xf numFmtId="38" fontId="69" fillId="0" borderId="31" xfId="0" applyNumberFormat="1" applyFont="1" applyFill="1" applyBorder="1" applyAlignment="1" applyProtection="1">
      <alignment horizontal="center"/>
      <protection locked="0"/>
    </xf>
    <xf numFmtId="38" fontId="69" fillId="0" borderId="31" xfId="0" applyNumberFormat="1" applyFont="1" applyFill="1" applyBorder="1" applyAlignment="1" applyProtection="1">
      <alignment horizontal="center"/>
    </xf>
    <xf numFmtId="9" fontId="102" fillId="20" borderId="21" xfId="15" applyFont="1" applyFill="1" applyBorder="1" applyAlignment="1" applyProtection="1">
      <alignment horizontal="center"/>
    </xf>
    <xf numFmtId="3" fontId="86" fillId="25" borderId="25" xfId="0" applyNumberFormat="1" applyFont="1" applyFill="1" applyBorder="1" applyAlignment="1" applyProtection="1">
      <alignment horizontal="center"/>
    </xf>
    <xf numFmtId="38" fontId="65" fillId="22" borderId="25" xfId="0" applyNumberFormat="1" applyFont="1" applyFill="1" applyBorder="1" applyAlignment="1" applyProtection="1">
      <alignment horizontal="center"/>
    </xf>
    <xf numFmtId="9" fontId="65" fillId="22" borderId="25" xfId="15" applyFont="1" applyFill="1" applyBorder="1" applyAlignment="1" applyProtection="1">
      <alignment horizontal="center"/>
    </xf>
    <xf numFmtId="9" fontId="93" fillId="20" borderId="25" xfId="15" applyFont="1" applyFill="1" applyBorder="1" applyAlignment="1" applyProtection="1">
      <alignment horizontal="center"/>
    </xf>
    <xf numFmtId="38" fontId="65" fillId="22" borderId="1" xfId="0" applyNumberFormat="1" applyFont="1" applyFill="1" applyBorder="1" applyAlignment="1" applyProtection="1">
      <alignment horizontal="center"/>
      <protection locked="0"/>
    </xf>
    <xf numFmtId="38" fontId="65" fillId="22" borderId="1" xfId="0" applyNumberFormat="1" applyFont="1" applyFill="1" applyBorder="1" applyAlignment="1" applyProtection="1">
      <alignment horizontal="center"/>
    </xf>
    <xf numFmtId="9" fontId="65" fillId="22" borderId="1" xfId="15" applyFont="1" applyFill="1" applyBorder="1" applyAlignment="1" applyProtection="1">
      <alignment horizontal="center"/>
    </xf>
    <xf numFmtId="9" fontId="93" fillId="20" borderId="1" xfId="15" applyFont="1" applyFill="1" applyBorder="1" applyAlignment="1" applyProtection="1">
      <alignment horizontal="center"/>
    </xf>
    <xf numFmtId="38" fontId="66" fillId="0" borderId="1" xfId="0" applyNumberFormat="1" applyFont="1" applyFill="1" applyBorder="1" applyAlignment="1" applyProtection="1">
      <alignment horizontal="center"/>
      <protection locked="0"/>
    </xf>
    <xf numFmtId="38" fontId="66" fillId="0" borderId="1" xfId="0" applyNumberFormat="1" applyFont="1" applyFill="1" applyBorder="1" applyAlignment="1" applyProtection="1">
      <alignment horizontal="center"/>
    </xf>
    <xf numFmtId="9" fontId="66" fillId="0" borderId="1" xfId="15" applyFont="1" applyFill="1" applyBorder="1" applyAlignment="1" applyProtection="1">
      <alignment horizontal="center"/>
    </xf>
    <xf numFmtId="9" fontId="102" fillId="20" borderId="1" xfId="15" applyFont="1" applyFill="1" applyBorder="1" applyAlignment="1" applyProtection="1">
      <alignment horizontal="center"/>
    </xf>
    <xf numFmtId="38" fontId="65" fillId="9" borderId="1" xfId="0" applyNumberFormat="1" applyFont="1" applyFill="1" applyBorder="1" applyAlignment="1" applyProtection="1">
      <alignment horizontal="center"/>
      <protection locked="0"/>
    </xf>
    <xf numFmtId="38" fontId="65" fillId="9" borderId="1" xfId="0" applyNumberFormat="1" applyFont="1" applyFill="1" applyBorder="1" applyAlignment="1" applyProtection="1">
      <alignment horizontal="center"/>
    </xf>
    <xf numFmtId="38" fontId="66" fillId="9" borderId="1" xfId="0" applyNumberFormat="1" applyFont="1" applyFill="1" applyBorder="1" applyAlignment="1" applyProtection="1">
      <alignment horizontal="center"/>
      <protection locked="0"/>
    </xf>
    <xf numFmtId="38" fontId="66" fillId="9" borderId="1" xfId="0" applyNumberFormat="1" applyFont="1" applyFill="1" applyBorder="1" applyAlignment="1" applyProtection="1">
      <alignment horizontal="center"/>
    </xf>
    <xf numFmtId="9" fontId="86" fillId="19" borderId="1" xfId="15" applyFont="1" applyFill="1" applyBorder="1" applyAlignment="1" applyProtection="1">
      <alignment horizontal="center"/>
    </xf>
    <xf numFmtId="9" fontId="65" fillId="9" borderId="1" xfId="15" applyFont="1" applyFill="1" applyBorder="1" applyAlignment="1" applyProtection="1">
      <alignment horizontal="center"/>
    </xf>
    <xf numFmtId="38" fontId="65" fillId="0" borderId="1" xfId="0" applyNumberFormat="1" applyFont="1" applyFill="1" applyBorder="1" applyAlignment="1" applyProtection="1">
      <alignment horizontal="center"/>
      <protection locked="0"/>
    </xf>
    <xf numFmtId="9" fontId="65" fillId="0" borderId="1" xfId="15" applyFont="1" applyFill="1" applyBorder="1" applyAlignment="1" applyProtection="1">
      <alignment horizontal="center"/>
    </xf>
    <xf numFmtId="38" fontId="76" fillId="0" borderId="1" xfId="0" applyNumberFormat="1" applyFont="1" applyFill="1" applyBorder="1" applyAlignment="1" applyProtection="1">
      <alignment horizontal="center"/>
    </xf>
    <xf numFmtId="9" fontId="76" fillId="0" borderId="1" xfId="15" applyFont="1" applyFill="1" applyBorder="1" applyAlignment="1" applyProtection="1">
      <alignment horizontal="center"/>
    </xf>
    <xf numFmtId="38" fontId="76" fillId="25" borderId="1" xfId="0" applyNumberFormat="1" applyFont="1" applyFill="1" applyBorder="1" applyAlignment="1" applyProtection="1">
      <alignment horizontal="center"/>
    </xf>
    <xf numFmtId="9" fontId="76" fillId="25" borderId="1" xfId="15" applyFont="1" applyFill="1" applyBorder="1" applyAlignment="1" applyProtection="1">
      <alignment horizontal="center"/>
    </xf>
    <xf numFmtId="1" fontId="76" fillId="25" borderId="1" xfId="4" applyNumberFormat="1" applyFont="1" applyFill="1" applyBorder="1" applyAlignment="1" applyProtection="1">
      <alignment horizontal="center"/>
    </xf>
    <xf numFmtId="38" fontId="86" fillId="25" borderId="1" xfId="0" applyNumberFormat="1" applyFont="1" applyFill="1" applyBorder="1" applyAlignment="1" applyProtection="1">
      <alignment horizontal="center"/>
      <protection locked="0"/>
    </xf>
    <xf numFmtId="38" fontId="86" fillId="19" borderId="1" xfId="0" applyNumberFormat="1" applyFont="1" applyFill="1" applyBorder="1" applyAlignment="1" applyProtection="1">
      <alignment horizontal="center"/>
      <protection locked="0"/>
    </xf>
    <xf numFmtId="38" fontId="86" fillId="19" borderId="1" xfId="0" applyNumberFormat="1" applyFont="1" applyFill="1" applyBorder="1" applyAlignment="1" applyProtection="1">
      <alignment horizontal="center"/>
    </xf>
    <xf numFmtId="9" fontId="76" fillId="19" borderId="1" xfId="15" applyFont="1" applyFill="1" applyBorder="1" applyAlignment="1" applyProtection="1">
      <alignment horizontal="center"/>
    </xf>
    <xf numFmtId="38" fontId="66" fillId="25" borderId="1" xfId="0" applyNumberFormat="1" applyFont="1" applyFill="1" applyBorder="1" applyAlignment="1" applyProtection="1">
      <alignment horizontal="center"/>
      <protection locked="0"/>
    </xf>
    <xf numFmtId="38" fontId="66" fillId="25" borderId="1" xfId="0" applyNumberFormat="1" applyFont="1" applyFill="1" applyBorder="1" applyAlignment="1" applyProtection="1">
      <alignment horizontal="center"/>
    </xf>
    <xf numFmtId="9" fontId="66" fillId="25" borderId="1" xfId="15" applyFont="1" applyFill="1" applyBorder="1" applyAlignment="1" applyProtection="1">
      <alignment horizontal="center"/>
    </xf>
    <xf numFmtId="38" fontId="65" fillId="0" borderId="1" xfId="0" applyNumberFormat="1" applyFont="1" applyFill="1" applyBorder="1" applyAlignment="1" applyProtection="1">
      <alignment horizontal="center"/>
    </xf>
    <xf numFmtId="3" fontId="86" fillId="25" borderId="31" xfId="0" applyNumberFormat="1" applyFont="1" applyFill="1" applyBorder="1" applyAlignment="1" applyProtection="1">
      <alignment horizontal="center"/>
    </xf>
    <xf numFmtId="38" fontId="86" fillId="25" borderId="31" xfId="0" applyNumberFormat="1" applyFont="1" applyFill="1" applyBorder="1" applyAlignment="1" applyProtection="1">
      <alignment horizontal="center"/>
    </xf>
    <xf numFmtId="9" fontId="86" fillId="25" borderId="31" xfId="15" applyFont="1" applyFill="1" applyBorder="1" applyAlignment="1" applyProtection="1">
      <alignment horizontal="center"/>
    </xf>
    <xf numFmtId="9" fontId="93" fillId="20" borderId="31" xfId="15" applyFont="1" applyFill="1" applyBorder="1" applyAlignment="1" applyProtection="1">
      <alignment horizontal="center"/>
    </xf>
    <xf numFmtId="3" fontId="86" fillId="25" borderId="46" xfId="0" applyNumberFormat="1" applyFont="1" applyFill="1" applyBorder="1" applyAlignment="1" applyProtection="1">
      <alignment horizontal="center"/>
    </xf>
    <xf numFmtId="38" fontId="65" fillId="22" borderId="46" xfId="0" applyNumberFormat="1" applyFont="1" applyFill="1" applyBorder="1" applyAlignment="1" applyProtection="1">
      <alignment horizontal="center"/>
    </xf>
    <xf numFmtId="9" fontId="65" fillId="22" borderId="46" xfId="15" applyFont="1" applyFill="1" applyBorder="1" applyAlignment="1" applyProtection="1">
      <alignment horizontal="center"/>
    </xf>
    <xf numFmtId="9" fontId="93" fillId="20" borderId="46" xfId="15" applyFont="1" applyFill="1" applyBorder="1" applyAlignment="1" applyProtection="1">
      <alignment horizontal="center"/>
    </xf>
    <xf numFmtId="3" fontId="86" fillId="25" borderId="25" xfId="25" applyNumberFormat="1" applyFont="1" applyFill="1" applyBorder="1" applyAlignment="1" applyProtection="1">
      <alignment horizontal="center"/>
    </xf>
    <xf numFmtId="38" fontId="86" fillId="25" borderId="25" xfId="25" applyNumberFormat="1" applyFont="1" applyFill="1" applyBorder="1" applyAlignment="1" applyProtection="1">
      <alignment horizontal="center"/>
    </xf>
    <xf numFmtId="9" fontId="86" fillId="25" borderId="25" xfId="15" applyFont="1" applyFill="1" applyBorder="1" applyAlignment="1" applyProtection="1">
      <alignment horizontal="center"/>
    </xf>
    <xf numFmtId="3" fontId="76" fillId="25" borderId="1" xfId="25" applyNumberFormat="1" applyFont="1" applyFill="1" applyBorder="1" applyAlignment="1" applyProtection="1">
      <alignment horizontal="center"/>
    </xf>
    <xf numFmtId="38" fontId="66" fillId="0" borderId="1" xfId="25" applyNumberFormat="1" applyFont="1" applyFill="1" applyBorder="1" applyAlignment="1" applyProtection="1">
      <alignment horizontal="center"/>
      <protection locked="0"/>
    </xf>
    <xf numFmtId="38" fontId="66" fillId="0" borderId="1" xfId="25" applyNumberFormat="1" applyFont="1" applyFill="1" applyBorder="1" applyAlignment="1" applyProtection="1">
      <alignment horizontal="center"/>
    </xf>
    <xf numFmtId="3" fontId="86" fillId="25" borderId="1" xfId="25" applyNumberFormat="1" applyFont="1" applyFill="1" applyBorder="1" applyAlignment="1" applyProtection="1">
      <alignment horizontal="center"/>
    </xf>
    <xf numFmtId="38" fontId="86" fillId="25" borderId="1" xfId="25" applyNumberFormat="1" applyFont="1" applyFill="1" applyBorder="1" applyAlignment="1" applyProtection="1">
      <alignment horizontal="center"/>
      <protection locked="0"/>
    </xf>
    <xf numFmtId="38" fontId="86" fillId="25" borderId="1" xfId="25" applyNumberFormat="1" applyFont="1" applyFill="1" applyBorder="1" applyAlignment="1" applyProtection="1">
      <alignment horizontal="center"/>
    </xf>
    <xf numFmtId="3" fontId="86" fillId="25" borderId="31" xfId="25" applyNumberFormat="1" applyFont="1" applyFill="1" applyBorder="1" applyAlignment="1" applyProtection="1">
      <alignment horizontal="center"/>
    </xf>
    <xf numFmtId="38" fontId="65" fillId="22" borderId="31" xfId="25" applyNumberFormat="1" applyFont="1" applyFill="1" applyBorder="1" applyAlignment="1" applyProtection="1">
      <alignment horizontal="center"/>
    </xf>
    <xf numFmtId="9" fontId="65" fillId="22" borderId="31" xfId="15" applyFont="1" applyFill="1" applyBorder="1" applyAlignment="1" applyProtection="1">
      <alignment horizontal="center"/>
    </xf>
    <xf numFmtId="38" fontId="86" fillId="25" borderId="31" xfId="25" applyNumberFormat="1" applyFont="1" applyFill="1" applyBorder="1" applyAlignment="1" applyProtection="1">
      <alignment horizontal="center"/>
    </xf>
    <xf numFmtId="38" fontId="102" fillId="20" borderId="3" xfId="0" applyNumberFormat="1" applyFont="1" applyFill="1" applyBorder="1" applyAlignment="1" applyProtection="1">
      <alignment horizontal="center"/>
    </xf>
    <xf numFmtId="38" fontId="102" fillId="20" borderId="42" xfId="0" applyNumberFormat="1" applyFont="1" applyFill="1" applyBorder="1" applyAlignment="1" applyProtection="1">
      <alignment horizontal="center"/>
    </xf>
    <xf numFmtId="38" fontId="55" fillId="20" borderId="42" xfId="0" applyNumberFormat="1" applyFont="1" applyFill="1" applyBorder="1" applyAlignment="1" applyProtection="1">
      <alignment horizontal="center"/>
    </xf>
    <xf numFmtId="3" fontId="76" fillId="0" borderId="0" xfId="0" applyNumberFormat="1" applyFont="1" applyFill="1" applyAlignment="1" applyProtection="1">
      <alignment horizontal="center"/>
    </xf>
    <xf numFmtId="38" fontId="63" fillId="0" borderId="0" xfId="0" applyNumberFormat="1" applyFont="1" applyFill="1" applyAlignment="1" applyProtection="1">
      <alignment horizontal="center"/>
    </xf>
    <xf numFmtId="40" fontId="63" fillId="0" borderId="0" xfId="0" applyNumberFormat="1" applyFont="1" applyFill="1" applyAlignment="1" applyProtection="1">
      <alignment horizontal="center"/>
    </xf>
    <xf numFmtId="3" fontId="63" fillId="0" borderId="0" xfId="0" applyNumberFormat="1" applyFont="1" applyFill="1" applyAlignment="1" applyProtection="1">
      <alignment horizontal="center"/>
    </xf>
    <xf numFmtId="38" fontId="102" fillId="28" borderId="0" xfId="0" applyNumberFormat="1" applyFont="1" applyFill="1" applyBorder="1" applyAlignment="1" applyProtection="1">
      <alignment horizontal="center"/>
    </xf>
    <xf numFmtId="38" fontId="55" fillId="28" borderId="0" xfId="0" applyNumberFormat="1" applyFont="1" applyFill="1" applyBorder="1" applyAlignment="1" applyProtection="1">
      <alignment horizontal="center"/>
      <protection locked="0"/>
    </xf>
    <xf numFmtId="40" fontId="113" fillId="0" borderId="0" xfId="0" applyNumberFormat="1" applyFont="1" applyFill="1" applyAlignment="1" applyProtection="1">
      <alignment horizontal="center"/>
    </xf>
    <xf numFmtId="3" fontId="84" fillId="21" borderId="1" xfId="25" applyNumberFormat="1" applyFont="1" applyFill="1" applyBorder="1" applyAlignment="1" applyProtection="1">
      <alignment horizontal="center" vertical="center"/>
    </xf>
    <xf numFmtId="38" fontId="84" fillId="13" borderId="31" xfId="25" applyNumberFormat="1" applyFont="1" applyFill="1" applyBorder="1" applyAlignment="1" applyProtection="1">
      <alignment horizontal="center" vertical="center"/>
    </xf>
    <xf numFmtId="9" fontId="84" fillId="13" borderId="31" xfId="15" applyFont="1" applyFill="1" applyBorder="1" applyAlignment="1" applyProtection="1">
      <alignment horizontal="center" vertical="center"/>
    </xf>
    <xf numFmtId="38" fontId="52" fillId="20" borderId="1" xfId="0" applyNumberFormat="1" applyFont="1" applyFill="1" applyBorder="1" applyAlignment="1" applyProtection="1">
      <alignment horizontal="center"/>
    </xf>
    <xf numFmtId="9" fontId="114" fillId="20" borderId="31" xfId="15" applyFont="1" applyFill="1" applyBorder="1" applyAlignment="1" applyProtection="1">
      <alignment horizontal="center" vertical="center"/>
    </xf>
    <xf numFmtId="3" fontId="86" fillId="0" borderId="0" xfId="25" applyNumberFormat="1" applyFont="1" applyFill="1" applyBorder="1" applyAlignment="1" applyProtection="1">
      <alignment horizontal="center" vertical="center"/>
    </xf>
    <xf numFmtId="3" fontId="84" fillId="0" borderId="0" xfId="25" applyNumberFormat="1" applyFont="1" applyFill="1" applyBorder="1" applyAlignment="1" applyProtection="1">
      <alignment horizontal="center" vertical="center"/>
    </xf>
    <xf numFmtId="166" fontId="67" fillId="0" borderId="0" xfId="0" applyFont="1" applyFill="1" applyBorder="1" applyAlignment="1" applyProtection="1">
      <alignment horizontal="center" vertical="center"/>
    </xf>
    <xf numFmtId="166" fontId="86" fillId="0" borderId="0" xfId="0" applyFont="1" applyFill="1" applyBorder="1" applyAlignment="1">
      <alignment horizontal="center"/>
    </xf>
    <xf numFmtId="166" fontId="72" fillId="0" borderId="0" xfId="0" applyFont="1" applyFill="1" applyBorder="1" applyAlignment="1">
      <alignment horizontal="center"/>
    </xf>
    <xf numFmtId="166" fontId="64" fillId="0" borderId="0" xfId="0" applyFont="1" applyFill="1" applyBorder="1" applyAlignment="1" applyProtection="1">
      <alignment horizontal="center"/>
    </xf>
    <xf numFmtId="166" fontId="86" fillId="25" borderId="10" xfId="0" quotePrefix="1" applyNumberFormat="1" applyFont="1" applyFill="1" applyBorder="1" applyAlignment="1" applyProtection="1">
      <alignment horizontal="left"/>
    </xf>
    <xf numFmtId="166" fontId="76" fillId="25" borderId="9" xfId="0" applyFont="1" applyFill="1" applyBorder="1" applyProtection="1"/>
    <xf numFmtId="166" fontId="76" fillId="25" borderId="9" xfId="0" quotePrefix="1" applyNumberFormat="1" applyFont="1" applyFill="1" applyBorder="1" applyAlignment="1" applyProtection="1">
      <alignment horizontal="left"/>
    </xf>
    <xf numFmtId="167" fontId="58" fillId="29" borderId="28" xfId="0" applyNumberFormat="1" applyFont="1" applyFill="1" applyBorder="1" applyAlignment="1" applyProtection="1">
      <alignment horizontal="center" vertical="center"/>
    </xf>
    <xf numFmtId="0" fontId="115" fillId="29" borderId="46" xfId="0" applyNumberFormat="1" applyFont="1" applyFill="1" applyBorder="1" applyAlignment="1" applyProtection="1">
      <alignment horizontal="center" vertical="center"/>
    </xf>
    <xf numFmtId="167" fontId="58" fillId="29" borderId="61" xfId="0" applyNumberFormat="1" applyFont="1" applyFill="1" applyBorder="1" applyAlignment="1" applyProtection="1">
      <alignment horizontal="center" vertical="center"/>
    </xf>
    <xf numFmtId="167" fontId="58" fillId="29" borderId="25" xfId="0" applyNumberFormat="1" applyFont="1" applyFill="1" applyBorder="1" applyAlignment="1" applyProtection="1">
      <alignment horizontal="center" vertical="center"/>
    </xf>
    <xf numFmtId="0" fontId="115" fillId="29" borderId="28" xfId="0" applyNumberFormat="1" applyFont="1" applyFill="1" applyBorder="1" applyAlignment="1" applyProtection="1">
      <alignment horizontal="center" vertical="center"/>
    </xf>
    <xf numFmtId="167" fontId="58" fillId="29" borderId="62" xfId="0" applyNumberFormat="1" applyFont="1" applyFill="1" applyBorder="1" applyAlignment="1" applyProtection="1">
      <alignment horizontal="center" vertical="center"/>
    </xf>
    <xf numFmtId="167" fontId="58" fillId="29" borderId="24" xfId="0" applyNumberFormat="1" applyFont="1" applyFill="1" applyBorder="1" applyAlignment="1" applyProtection="1">
      <alignment horizontal="center" vertical="center"/>
    </xf>
    <xf numFmtId="167" fontId="58" fillId="29" borderId="46" xfId="0" applyNumberFormat="1" applyFont="1" applyFill="1" applyBorder="1" applyAlignment="1" applyProtection="1">
      <alignment horizontal="center" vertical="center"/>
    </xf>
    <xf numFmtId="4" fontId="56" fillId="0" borderId="0" xfId="0" applyNumberFormat="1" applyFont="1" applyFill="1" applyBorder="1" applyAlignment="1" applyProtection="1">
      <alignment horizontal="center" vertical="center"/>
      <protection locked="0"/>
    </xf>
    <xf numFmtId="166" fontId="66" fillId="0" borderId="22" xfId="0" quotePrefix="1" applyNumberFormat="1" applyFont="1" applyFill="1" applyBorder="1" applyAlignment="1" applyProtection="1">
      <alignment horizontal="left"/>
      <protection locked="0"/>
    </xf>
    <xf numFmtId="166" fontId="66" fillId="0" borderId="21" xfId="0" quotePrefix="1" applyNumberFormat="1" applyFont="1" applyFill="1" applyBorder="1" applyAlignment="1" applyProtection="1">
      <alignment horizontal="left"/>
      <protection locked="0"/>
    </xf>
    <xf numFmtId="166" fontId="66" fillId="0" borderId="31" xfId="0" quotePrefix="1" applyNumberFormat="1" applyFont="1" applyFill="1" applyBorder="1" applyAlignment="1" applyProtection="1">
      <alignment horizontal="left"/>
      <protection locked="0"/>
    </xf>
    <xf numFmtId="4" fontId="69" fillId="22" borderId="47" xfId="0" applyNumberFormat="1" applyFont="1" applyFill="1" applyBorder="1" applyAlignment="1" applyProtection="1">
      <alignment vertical="justify" wrapText="1"/>
      <protection locked="0"/>
    </xf>
    <xf numFmtId="4" fontId="69" fillId="22" borderId="48" xfId="0" applyNumberFormat="1" applyFont="1" applyFill="1" applyBorder="1" applyAlignment="1" applyProtection="1">
      <alignment vertical="justify" wrapText="1"/>
      <protection locked="0"/>
    </xf>
    <xf numFmtId="4" fontId="69" fillId="22" borderId="49" xfId="0" applyNumberFormat="1" applyFont="1" applyFill="1" applyBorder="1" applyAlignment="1" applyProtection="1">
      <alignment vertical="justify" wrapText="1"/>
      <protection locked="0"/>
    </xf>
    <xf numFmtId="166" fontId="66" fillId="0" borderId="31" xfId="0" quotePrefix="1" applyNumberFormat="1" applyFont="1" applyFill="1" applyBorder="1" applyAlignment="1" applyProtection="1">
      <alignment horizontal="left"/>
      <protection locked="0"/>
    </xf>
    <xf numFmtId="4" fontId="59" fillId="26" borderId="109" xfId="0" applyNumberFormat="1" applyFont="1" applyFill="1" applyBorder="1" applyAlignment="1" applyProtection="1">
      <alignment horizontal="center" vertical="center" wrapText="1"/>
    </xf>
    <xf numFmtId="166" fontId="47" fillId="0" borderId="65" xfId="0" applyNumberFormat="1" applyFont="1" applyFill="1" applyBorder="1" applyAlignment="1" applyProtection="1">
      <alignment vertical="center"/>
      <protection locked="0"/>
    </xf>
    <xf numFmtId="38" fontId="47" fillId="0" borderId="57" xfId="0" applyNumberFormat="1" applyFont="1" applyFill="1" applyBorder="1" applyAlignment="1" applyProtection="1">
      <alignment horizontal="center" vertical="center"/>
      <protection locked="0"/>
    </xf>
    <xf numFmtId="38" fontId="23" fillId="0" borderId="57" xfId="0" applyNumberFormat="1" applyFont="1" applyFill="1" applyBorder="1" applyAlignment="1" applyProtection="1">
      <alignment horizontal="center" vertical="center"/>
      <protection locked="0"/>
    </xf>
    <xf numFmtId="3" fontId="66" fillId="30" borderId="1" xfId="0" applyNumberFormat="1" applyFont="1" applyFill="1" applyBorder="1" applyAlignment="1" applyProtection="1">
      <alignment horizontal="right"/>
      <protection locked="0"/>
    </xf>
    <xf numFmtId="166" fontId="2" fillId="30" borderId="16" xfId="0" applyFont="1" applyFill="1" applyBorder="1" applyAlignment="1" applyProtection="1">
      <alignment horizontal="center"/>
      <protection locked="0"/>
    </xf>
    <xf numFmtId="4" fontId="58" fillId="30" borderId="0" xfId="0" applyNumberFormat="1" applyFont="1" applyFill="1" applyBorder="1" applyAlignment="1">
      <alignment vertical="center"/>
    </xf>
    <xf numFmtId="166" fontId="127" fillId="0" borderId="0" xfId="0" applyFont="1" applyAlignment="1">
      <alignment vertical="center"/>
    </xf>
    <xf numFmtId="166" fontId="53" fillId="11" borderId="2" xfId="0" applyFont="1" applyFill="1" applyBorder="1" applyAlignment="1">
      <alignment horizontal="center" vertical="center"/>
    </xf>
    <xf numFmtId="166" fontId="53" fillId="11" borderId="1" xfId="0" applyFont="1" applyFill="1" applyBorder="1" applyAlignment="1">
      <alignment horizontal="center" vertical="center"/>
    </xf>
    <xf numFmtId="166" fontId="53" fillId="11" borderId="1" xfId="0" applyFont="1" applyFill="1" applyBorder="1" applyAlignment="1">
      <alignment horizontal="center" vertical="center" wrapText="1"/>
    </xf>
    <xf numFmtId="166" fontId="0" fillId="0" borderId="0" xfId="0" applyAlignment="1">
      <alignment horizontal="center" vertical="center"/>
    </xf>
    <xf numFmtId="166" fontId="0" fillId="34" borderId="2" xfId="0" applyFill="1" applyBorder="1"/>
    <xf numFmtId="166" fontId="0" fillId="34" borderId="1" xfId="0" applyFill="1" applyBorder="1"/>
    <xf numFmtId="165" fontId="0" fillId="34" borderId="1" xfId="3" applyFont="1" applyFill="1" applyBorder="1"/>
    <xf numFmtId="166" fontId="0" fillId="34" borderId="1" xfId="0" applyFill="1" applyBorder="1" applyAlignment="1">
      <alignment horizontal="right"/>
    </xf>
    <xf numFmtId="166" fontId="0" fillId="11" borderId="2" xfId="0" applyFill="1" applyBorder="1"/>
    <xf numFmtId="166" fontId="0" fillId="11" borderId="1" xfId="0" applyFill="1" applyBorder="1"/>
    <xf numFmtId="165" fontId="53" fillId="11" borderId="1" xfId="3" applyFont="1" applyFill="1" applyBorder="1"/>
    <xf numFmtId="166" fontId="0" fillId="11" borderId="1" xfId="0" applyFill="1" applyBorder="1" applyAlignment="1">
      <alignment horizontal="right"/>
    </xf>
    <xf numFmtId="14" fontId="0" fillId="11" borderId="1" xfId="0" applyNumberFormat="1" applyFill="1" applyBorder="1" applyAlignment="1">
      <alignment horizontal="right"/>
    </xf>
    <xf numFmtId="166" fontId="0" fillId="11" borderId="1" xfId="0" applyFill="1" applyBorder="1" applyAlignment="1">
      <alignment horizontal="right" vertical="center"/>
    </xf>
    <xf numFmtId="165" fontId="53" fillId="11" borderId="1" xfId="3" applyFont="1" applyFill="1" applyBorder="1" applyAlignment="1"/>
    <xf numFmtId="165" fontId="53" fillId="11" borderId="1" xfId="3" applyFont="1" applyFill="1" applyBorder="1" applyAlignment="1">
      <alignment vertical="top" wrapText="1"/>
    </xf>
    <xf numFmtId="166" fontId="0" fillId="11" borderId="1" xfId="0" applyFill="1" applyBorder="1" applyAlignment="1">
      <alignment vertical="center"/>
    </xf>
    <xf numFmtId="165" fontId="53" fillId="11" borderId="1" xfId="3" applyFont="1" applyFill="1" applyBorder="1" applyAlignment="1">
      <alignment vertical="center" wrapText="1"/>
    </xf>
    <xf numFmtId="8" fontId="53" fillId="11" borderId="1" xfId="3" applyNumberFormat="1" applyFont="1" applyFill="1" applyBorder="1" applyAlignment="1">
      <alignment horizontal="right" vertical="center"/>
    </xf>
    <xf numFmtId="8" fontId="53" fillId="11" borderId="1" xfId="3" applyNumberFormat="1" applyFont="1" applyFill="1" applyBorder="1" applyAlignment="1">
      <alignment vertical="center" wrapText="1"/>
    </xf>
    <xf numFmtId="171" fontId="53" fillId="11" borderId="1" xfId="3" applyNumberFormat="1" applyFont="1" applyFill="1" applyBorder="1" applyAlignment="1">
      <alignment vertical="center" wrapText="1"/>
    </xf>
    <xf numFmtId="171" fontId="53" fillId="11" borderId="1" xfId="3" applyNumberFormat="1" applyFont="1" applyFill="1" applyBorder="1"/>
    <xf numFmtId="171" fontId="53" fillId="11" borderId="1" xfId="3" applyNumberFormat="1" applyFont="1" applyFill="1" applyBorder="1" applyAlignment="1">
      <alignment horizontal="right"/>
    </xf>
    <xf numFmtId="166" fontId="0" fillId="11" borderId="1" xfId="0" applyFill="1" applyBorder="1" applyAlignment="1">
      <alignment horizontal="left" vertical="center" wrapText="1"/>
    </xf>
    <xf numFmtId="166" fontId="128" fillId="11" borderId="1" xfId="0" applyFont="1" applyFill="1" applyBorder="1" applyAlignment="1">
      <alignment horizontal="left" vertical="center" wrapText="1"/>
    </xf>
    <xf numFmtId="171" fontId="0" fillId="11" borderId="1" xfId="3" applyNumberFormat="1" applyFont="1" applyFill="1" applyBorder="1"/>
    <xf numFmtId="171" fontId="53" fillId="11" borderId="1" xfId="3" applyNumberFormat="1" applyFont="1" applyFill="1" applyBorder="1" applyAlignment="1">
      <alignment wrapText="1"/>
    </xf>
    <xf numFmtId="171" fontId="53" fillId="11" borderId="1" xfId="3" applyNumberFormat="1" applyFont="1" applyFill="1" applyBorder="1" applyAlignment="1">
      <alignment horizontal="left" wrapText="1"/>
    </xf>
    <xf numFmtId="165" fontId="53" fillId="11" borderId="0" xfId="3" applyFont="1" applyFill="1"/>
    <xf numFmtId="8" fontId="53" fillId="11" borderId="1" xfId="3" applyNumberFormat="1" applyFont="1" applyFill="1" applyBorder="1" applyAlignment="1">
      <alignment horizontal="right" wrapText="1"/>
    </xf>
    <xf numFmtId="166" fontId="0" fillId="11" borderId="2" xfId="0" applyFill="1" applyBorder="1" applyAlignment="1">
      <alignment vertical="center"/>
    </xf>
    <xf numFmtId="171" fontId="129" fillId="11" borderId="1" xfId="3" applyNumberFormat="1" applyFont="1" applyFill="1" applyBorder="1" applyAlignment="1">
      <alignment wrapText="1"/>
    </xf>
    <xf numFmtId="166" fontId="0" fillId="11" borderId="1" xfId="0" applyFill="1" applyBorder="1" applyAlignment="1">
      <alignment horizontal="left"/>
    </xf>
    <xf numFmtId="14" fontId="0" fillId="11" borderId="1" xfId="0" applyNumberFormat="1" applyFill="1" applyBorder="1" applyAlignment="1">
      <alignment horizontal="right" vertical="center"/>
    </xf>
    <xf numFmtId="166" fontId="0" fillId="0" borderId="2" xfId="0" applyFill="1" applyBorder="1"/>
    <xf numFmtId="166" fontId="0" fillId="0" borderId="1" xfId="0" applyFill="1" applyBorder="1"/>
    <xf numFmtId="171" fontId="53" fillId="0" borderId="1" xfId="3" applyNumberFormat="1" applyFont="1" applyFill="1" applyBorder="1" applyAlignment="1">
      <alignment horizontal="right"/>
    </xf>
    <xf numFmtId="166" fontId="0" fillId="0" borderId="1" xfId="0" applyFill="1" applyBorder="1" applyAlignment="1">
      <alignment horizontal="right"/>
    </xf>
    <xf numFmtId="14" fontId="0" fillId="0" borderId="1" xfId="0" applyNumberFormat="1" applyFill="1" applyBorder="1" applyAlignment="1">
      <alignment horizontal="right"/>
    </xf>
    <xf numFmtId="166" fontId="0" fillId="0" borderId="1" xfId="0" applyFill="1" applyBorder="1" applyAlignment="1">
      <alignment horizontal="right" vertical="center"/>
    </xf>
    <xf numFmtId="166" fontId="0" fillId="30" borderId="2" xfId="0" applyFill="1" applyBorder="1"/>
    <xf numFmtId="166" fontId="0" fillId="30" borderId="1" xfId="0" applyFill="1" applyBorder="1"/>
    <xf numFmtId="171" fontId="53" fillId="30" borderId="1" xfId="3" applyNumberFormat="1" applyFont="1" applyFill="1" applyBorder="1"/>
    <xf numFmtId="166" fontId="0" fillId="30" borderId="1" xfId="0" applyFill="1" applyBorder="1" applyAlignment="1">
      <alignment horizontal="right"/>
    </xf>
    <xf numFmtId="14" fontId="0" fillId="30" borderId="1" xfId="0" applyNumberFormat="1" applyFill="1" applyBorder="1" applyAlignment="1">
      <alignment horizontal="right"/>
    </xf>
    <xf numFmtId="166" fontId="0" fillId="30" borderId="1" xfId="0" applyFill="1" applyBorder="1" applyAlignment="1">
      <alignment horizontal="right" vertical="center"/>
    </xf>
    <xf numFmtId="166" fontId="0" fillId="30" borderId="2" xfId="0" applyFont="1" applyFill="1" applyBorder="1"/>
    <xf numFmtId="166" fontId="0" fillId="30" borderId="1" xfId="0" applyFont="1" applyFill="1" applyBorder="1"/>
    <xf numFmtId="171" fontId="1" fillId="30" borderId="1" xfId="3" applyNumberFormat="1" applyFont="1" applyFill="1" applyBorder="1"/>
    <xf numFmtId="166" fontId="0" fillId="30" borderId="1" xfId="0" applyFont="1" applyFill="1" applyBorder="1" applyAlignment="1">
      <alignment horizontal="right"/>
    </xf>
    <xf numFmtId="14" fontId="0" fillId="30" borderId="1" xfId="0" applyNumberFormat="1" applyFont="1" applyFill="1" applyBorder="1" applyAlignment="1">
      <alignment horizontal="right"/>
    </xf>
    <xf numFmtId="166" fontId="0" fillId="30" borderId="1" xfId="0" applyFont="1" applyFill="1" applyBorder="1" applyAlignment="1">
      <alignment horizontal="right" vertical="center"/>
    </xf>
    <xf numFmtId="166" fontId="0" fillId="11" borderId="2" xfId="0" applyFont="1" applyFill="1" applyBorder="1"/>
    <xf numFmtId="166" fontId="0" fillId="11" borderId="1" xfId="0" applyFont="1" applyFill="1" applyBorder="1"/>
    <xf numFmtId="166" fontId="0" fillId="11" borderId="1" xfId="0" applyFont="1" applyFill="1" applyBorder="1" applyAlignment="1">
      <alignment horizontal="right"/>
    </xf>
    <xf numFmtId="14" fontId="0" fillId="11" borderId="1" xfId="0" applyNumberFormat="1" applyFont="1" applyFill="1" applyBorder="1" applyAlignment="1">
      <alignment horizontal="right"/>
    </xf>
    <xf numFmtId="166" fontId="0" fillId="11" borderId="1" xfId="0" applyFont="1" applyFill="1" applyBorder="1" applyAlignment="1">
      <alignment horizontal="right" vertical="center"/>
    </xf>
    <xf numFmtId="166" fontId="0" fillId="35" borderId="2" xfId="0" applyFill="1" applyBorder="1"/>
    <xf numFmtId="166" fontId="0" fillId="35" borderId="1" xfId="0" applyFill="1" applyBorder="1"/>
    <xf numFmtId="171" fontId="0" fillId="35" borderId="1" xfId="3" applyNumberFormat="1" applyFont="1" applyFill="1" applyBorder="1"/>
    <xf numFmtId="166" fontId="0" fillId="35" borderId="1" xfId="0" applyFill="1" applyBorder="1" applyAlignment="1">
      <alignment horizontal="right"/>
    </xf>
    <xf numFmtId="166" fontId="0" fillId="35" borderId="1" xfId="0" applyFill="1" applyBorder="1" applyAlignment="1">
      <alignment horizontal="right" vertical="center"/>
    </xf>
    <xf numFmtId="171" fontId="0" fillId="11" borderId="1" xfId="3" applyNumberFormat="1" applyFont="1" applyFill="1" applyBorder="1" applyAlignment="1">
      <alignment wrapText="1"/>
    </xf>
    <xf numFmtId="166" fontId="0" fillId="22" borderId="1" xfId="0" applyFill="1" applyBorder="1" applyAlignment="1">
      <alignment horizontal="right" vertical="center"/>
    </xf>
    <xf numFmtId="166" fontId="0" fillId="36" borderId="2" xfId="0" applyFill="1" applyBorder="1"/>
    <xf numFmtId="166" fontId="0" fillId="36" borderId="1" xfId="0" applyFill="1" applyBorder="1"/>
    <xf numFmtId="171" fontId="53" fillId="36" borderId="1" xfId="3" applyNumberFormat="1" applyFont="1" applyFill="1" applyBorder="1"/>
    <xf numFmtId="166" fontId="0" fillId="36" borderId="1" xfId="0" applyFill="1" applyBorder="1" applyAlignment="1">
      <alignment horizontal="right"/>
    </xf>
    <xf numFmtId="166" fontId="0" fillId="36" borderId="1" xfId="0" applyFill="1" applyBorder="1" applyAlignment="1">
      <alignment horizontal="right" vertical="center"/>
    </xf>
    <xf numFmtId="166" fontId="0" fillId="37" borderId="2" xfId="0" applyFill="1" applyBorder="1"/>
    <xf numFmtId="166" fontId="0" fillId="37" borderId="1" xfId="0" applyFill="1" applyBorder="1"/>
    <xf numFmtId="171" fontId="53" fillId="37" borderId="1" xfId="3" applyNumberFormat="1" applyFont="1" applyFill="1" applyBorder="1"/>
    <xf numFmtId="166" fontId="0" fillId="37" borderId="1" xfId="0" applyFill="1" applyBorder="1" applyAlignment="1">
      <alignment horizontal="right"/>
    </xf>
    <xf numFmtId="166" fontId="0" fillId="37" borderId="1" xfId="0" applyFill="1" applyBorder="1" applyAlignment="1">
      <alignment horizontal="right" vertical="center"/>
    </xf>
    <xf numFmtId="14" fontId="0" fillId="11" borderId="1" xfId="0" applyNumberFormat="1" applyFill="1" applyBorder="1"/>
    <xf numFmtId="166" fontId="128" fillId="11" borderId="1" xfId="0" applyFont="1" applyFill="1" applyBorder="1" applyAlignment="1">
      <alignment horizontal="left" vertical="center"/>
    </xf>
    <xf numFmtId="8" fontId="128" fillId="11" borderId="1" xfId="3" applyNumberFormat="1" applyFont="1" applyFill="1" applyBorder="1" applyAlignment="1">
      <alignment horizontal="left" vertical="top" wrapText="1"/>
    </xf>
    <xf numFmtId="166" fontId="0" fillId="11" borderId="1" xfId="0" applyFill="1" applyBorder="1" applyAlignment="1">
      <alignment wrapText="1"/>
    </xf>
    <xf numFmtId="8" fontId="53" fillId="11" borderId="1" xfId="0" applyNumberFormat="1" applyFont="1" applyFill="1" applyBorder="1"/>
    <xf numFmtId="166" fontId="0" fillId="0" borderId="28" xfId="0" applyFill="1" applyBorder="1" applyProtection="1"/>
    <xf numFmtId="166" fontId="0" fillId="0" borderId="29" xfId="0" applyFill="1" applyBorder="1" applyProtection="1"/>
    <xf numFmtId="166" fontId="0" fillId="0" borderId="15" xfId="0" applyFill="1" applyBorder="1" applyProtection="1"/>
    <xf numFmtId="166" fontId="0" fillId="0" borderId="0" xfId="0" applyFill="1" applyBorder="1" applyProtection="1"/>
    <xf numFmtId="166" fontId="95" fillId="0" borderId="0" xfId="0" applyFont="1" applyFill="1" applyBorder="1" applyProtection="1"/>
    <xf numFmtId="166" fontId="53" fillId="0" borderId="0" xfId="0" applyFont="1" applyFill="1" applyBorder="1" applyAlignment="1" applyProtection="1">
      <alignment vertical="center" wrapText="1"/>
    </xf>
    <xf numFmtId="166" fontId="96" fillId="0" borderId="0" xfId="0" applyFont="1" applyFill="1" applyBorder="1" applyProtection="1"/>
    <xf numFmtId="166" fontId="96" fillId="0" borderId="0" xfId="0" applyFont="1" applyFill="1" applyBorder="1" applyAlignment="1" applyProtection="1">
      <alignment horizontal="left"/>
    </xf>
    <xf numFmtId="166" fontId="53" fillId="0" borderId="0" xfId="0" applyFont="1" applyFill="1" applyBorder="1" applyAlignment="1" applyProtection="1">
      <alignment vertical="top" wrapText="1"/>
    </xf>
    <xf numFmtId="166" fontId="70" fillId="0" borderId="0" xfId="0" applyFont="1" applyFill="1" applyBorder="1" applyAlignment="1" applyProtection="1">
      <alignment vertical="top" wrapText="1"/>
    </xf>
    <xf numFmtId="166" fontId="97" fillId="0" borderId="0" xfId="0" applyFont="1" applyFill="1" applyBorder="1" applyAlignment="1" applyProtection="1">
      <alignment horizontal="center"/>
    </xf>
    <xf numFmtId="166" fontId="0" fillId="0" borderId="0" xfId="0" applyFill="1" applyBorder="1" applyAlignment="1" applyProtection="1">
      <alignment vertical="center"/>
    </xf>
    <xf numFmtId="166" fontId="0" fillId="0" borderId="15" xfId="0" applyBorder="1" applyProtection="1"/>
    <xf numFmtId="166" fontId="59" fillId="25" borderId="1" xfId="0" applyFont="1" applyFill="1" applyBorder="1" applyAlignment="1" applyProtection="1">
      <alignment horizontal="center" vertical="center"/>
    </xf>
    <xf numFmtId="166" fontId="0" fillId="0" borderId="0" xfId="0" applyBorder="1" applyProtection="1"/>
    <xf numFmtId="166" fontId="0" fillId="0" borderId="0" xfId="0" applyBorder="1" applyAlignment="1" applyProtection="1">
      <alignment vertical="center"/>
    </xf>
    <xf numFmtId="166" fontId="0" fillId="0" borderId="0" xfId="0" applyBorder="1" applyAlignment="1" applyProtection="1">
      <alignment horizontal="center"/>
    </xf>
    <xf numFmtId="166" fontId="96" fillId="0" borderId="1" xfId="0" applyFont="1" applyBorder="1" applyAlignment="1" applyProtection="1">
      <alignment horizontal="center" vertical="center" wrapText="1"/>
    </xf>
    <xf numFmtId="166" fontId="96" fillId="0" borderId="1" xfId="0" applyFont="1" applyBorder="1" applyAlignment="1" applyProtection="1">
      <alignment horizontal="center" vertical="center"/>
    </xf>
    <xf numFmtId="166" fontId="0" fillId="0" borderId="22" xfId="0" applyBorder="1" applyAlignment="1" applyProtection="1">
      <alignment vertical="center"/>
    </xf>
    <xf numFmtId="173" fontId="0" fillId="0" borderId="21" xfId="0" applyNumberFormat="1" applyBorder="1" applyAlignment="1" applyProtection="1">
      <alignment horizontal="center" vertical="center"/>
    </xf>
    <xf numFmtId="3" fontId="0" fillId="0" borderId="29" xfId="0" applyNumberFormat="1" applyBorder="1" applyAlignment="1" applyProtection="1">
      <alignment horizontal="left" vertical="center"/>
    </xf>
    <xf numFmtId="166" fontId="104" fillId="25" borderId="1" xfId="0" applyFont="1" applyFill="1" applyBorder="1" applyAlignment="1" applyProtection="1">
      <alignment horizontal="center" vertical="center"/>
    </xf>
    <xf numFmtId="173" fontId="107" fillId="25" borderId="1" xfId="25" applyNumberFormat="1" applyFont="1" applyFill="1" applyBorder="1" applyAlignment="1" applyProtection="1">
      <alignment horizontal="center" vertical="center"/>
    </xf>
    <xf numFmtId="3" fontId="0" fillId="0" borderId="0" xfId="0" applyNumberFormat="1" applyFill="1" applyBorder="1" applyAlignment="1" applyProtection="1">
      <alignment vertical="center"/>
    </xf>
    <xf numFmtId="3" fontId="106" fillId="25" borderId="1" xfId="0" applyNumberFormat="1" applyFont="1" applyFill="1" applyBorder="1" applyAlignment="1" applyProtection="1">
      <alignment vertical="center"/>
    </xf>
    <xf numFmtId="166" fontId="99" fillId="0" borderId="21" xfId="0" applyFont="1" applyBorder="1" applyAlignment="1" applyProtection="1">
      <alignment horizontal="center" vertical="center"/>
    </xf>
    <xf numFmtId="173" fontId="99" fillId="0" borderId="21" xfId="0" applyNumberFormat="1" applyFont="1" applyBorder="1" applyAlignment="1" applyProtection="1">
      <alignment horizontal="center" vertical="center"/>
    </xf>
    <xf numFmtId="3" fontId="50" fillId="0" borderId="0" xfId="0" applyNumberFormat="1" applyFont="1" applyFill="1" applyBorder="1" applyAlignment="1" applyProtection="1">
      <alignment horizontal="center" vertical="center"/>
    </xf>
    <xf numFmtId="3" fontId="0" fillId="0" borderId="0" xfId="0" applyNumberFormat="1" applyFill="1" applyBorder="1" applyAlignment="1" applyProtection="1">
      <alignment horizontal="center" vertical="center"/>
    </xf>
    <xf numFmtId="173" fontId="104" fillId="25" borderId="1" xfId="0" applyNumberFormat="1" applyFont="1" applyFill="1" applyBorder="1" applyAlignment="1" applyProtection="1">
      <alignment horizontal="center" vertical="center"/>
    </xf>
    <xf numFmtId="166" fontId="100" fillId="0" borderId="0" xfId="0" applyFont="1" applyBorder="1" applyAlignment="1" applyProtection="1">
      <alignment vertical="center"/>
    </xf>
    <xf numFmtId="167" fontId="53" fillId="0" borderId="0" xfId="15" applyNumberFormat="1" applyFont="1" applyBorder="1" applyAlignment="1" applyProtection="1">
      <alignment horizontal="center" vertical="center"/>
    </xf>
    <xf numFmtId="10" fontId="0" fillId="0" borderId="0" xfId="15" applyNumberFormat="1" applyFont="1" applyFill="1" applyBorder="1" applyProtection="1"/>
    <xf numFmtId="166" fontId="56" fillId="0" borderId="0" xfId="0" applyFont="1" applyBorder="1" applyAlignment="1" applyProtection="1">
      <alignment vertical="center"/>
    </xf>
    <xf numFmtId="166" fontId="56" fillId="0" borderId="0" xfId="0" applyFont="1" applyBorder="1" applyAlignment="1" applyProtection="1">
      <alignment horizontal="left" vertical="center" indent="1"/>
    </xf>
    <xf numFmtId="3" fontId="0" fillId="0" borderId="0" xfId="0" applyNumberFormat="1" applyBorder="1" applyProtection="1"/>
    <xf numFmtId="166" fontId="0" fillId="0" borderId="24" xfId="0" applyBorder="1" applyProtection="1"/>
    <xf numFmtId="166" fontId="0" fillId="0" borderId="26" xfId="0" applyBorder="1" applyAlignment="1" applyProtection="1">
      <alignment vertical="center"/>
    </xf>
    <xf numFmtId="166" fontId="0" fillId="0" borderId="26" xfId="0" applyBorder="1" applyProtection="1"/>
    <xf numFmtId="166" fontId="0" fillId="0" borderId="0" xfId="0" applyProtection="1"/>
    <xf numFmtId="166" fontId="0" fillId="0" borderId="0" xfId="0" applyAlignment="1" applyProtection="1">
      <alignment vertical="center"/>
    </xf>
    <xf numFmtId="166" fontId="59" fillId="25" borderId="1" xfId="0" applyFont="1" applyFill="1" applyBorder="1" applyAlignment="1">
      <alignment horizontal="center" vertical="center"/>
    </xf>
    <xf numFmtId="173" fontId="101" fillId="25" borderId="1" xfId="25" applyNumberFormat="1" applyFont="1" applyFill="1" applyBorder="1" applyAlignment="1">
      <alignment horizontal="center" vertical="center"/>
    </xf>
    <xf numFmtId="173" fontId="98" fillId="0" borderId="1" xfId="25" applyNumberFormat="1" applyFont="1" applyBorder="1" applyAlignment="1">
      <alignment horizontal="center" vertical="center"/>
    </xf>
    <xf numFmtId="3" fontId="106" fillId="25" borderId="1" xfId="0" applyNumberFormat="1" applyFont="1" applyFill="1" applyBorder="1" applyAlignment="1" applyProtection="1">
      <alignment horizontal="center" vertical="center"/>
    </xf>
    <xf numFmtId="166" fontId="58" fillId="11" borderId="1" xfId="0" applyFont="1" applyFill="1" applyBorder="1" applyAlignment="1">
      <alignment horizontal="center" vertical="center"/>
    </xf>
    <xf numFmtId="166" fontId="58" fillId="22" borderId="1" xfId="0" applyFont="1" applyFill="1" applyBorder="1" applyAlignment="1">
      <alignment horizontal="center" vertical="center" wrapText="1"/>
    </xf>
    <xf numFmtId="9" fontId="94" fillId="22" borderId="22" xfId="15" applyFont="1" applyFill="1" applyBorder="1" applyAlignment="1">
      <alignment horizontal="center" vertical="center"/>
    </xf>
    <xf numFmtId="166" fontId="0" fillId="0" borderId="0" xfId="0" applyBorder="1"/>
    <xf numFmtId="173" fontId="89" fillId="11" borderId="1" xfId="25" applyNumberFormat="1" applyFont="1" applyFill="1" applyBorder="1" applyAlignment="1">
      <alignment horizontal="center" vertical="center"/>
    </xf>
    <xf numFmtId="173" fontId="98" fillId="22" borderId="1" xfId="25" applyNumberFormat="1" applyFont="1" applyFill="1" applyBorder="1" applyAlignment="1">
      <alignment horizontal="center" vertical="center"/>
    </xf>
    <xf numFmtId="9" fontId="96" fillId="22" borderId="22" xfId="15" applyFont="1" applyFill="1" applyBorder="1" applyAlignment="1">
      <alignment horizontal="center" vertical="center"/>
    </xf>
    <xf numFmtId="173" fontId="98" fillId="11" borderId="1" xfId="25" applyNumberFormat="1" applyFont="1" applyFill="1" applyBorder="1" applyAlignment="1">
      <alignment horizontal="center" vertical="center"/>
    </xf>
    <xf numFmtId="9" fontId="108" fillId="22" borderId="22" xfId="15" applyFont="1" applyFill="1" applyBorder="1" applyAlignment="1">
      <alignment horizontal="center" vertical="center"/>
    </xf>
    <xf numFmtId="173" fontId="0" fillId="0" borderId="21" xfId="0" applyNumberFormat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173" fontId="109" fillId="11" borderId="1" xfId="25" applyNumberFormat="1" applyFont="1" applyFill="1" applyBorder="1" applyAlignment="1">
      <alignment horizontal="center" vertical="center"/>
    </xf>
    <xf numFmtId="173" fontId="109" fillId="22" borderId="1" xfId="25" applyNumberFormat="1" applyFont="1" applyFill="1" applyBorder="1" applyAlignment="1">
      <alignment horizontal="center" vertical="center"/>
    </xf>
    <xf numFmtId="9" fontId="96" fillId="22" borderId="1" xfId="15" applyFont="1" applyFill="1" applyBorder="1" applyAlignment="1">
      <alignment horizontal="center" vertical="center"/>
    </xf>
    <xf numFmtId="173" fontId="99" fillId="0" borderId="21" xfId="0" applyNumberFormat="1" applyFont="1" applyBorder="1" applyAlignment="1">
      <alignment horizontal="center" vertical="center"/>
    </xf>
    <xf numFmtId="173" fontId="111" fillId="11" borderId="1" xfId="0" applyNumberFormat="1" applyFont="1" applyFill="1" applyBorder="1" applyAlignment="1">
      <alignment horizontal="center" vertical="center"/>
    </xf>
    <xf numFmtId="173" fontId="111" fillId="11" borderId="22" xfId="0" applyNumberFormat="1" applyFont="1" applyFill="1" applyBorder="1" applyAlignment="1">
      <alignment horizontal="center" vertical="center"/>
    </xf>
    <xf numFmtId="167" fontId="110" fillId="11" borderId="31" xfId="15" applyNumberFormat="1" applyFont="1" applyFill="1" applyBorder="1" applyAlignment="1">
      <alignment horizontal="center" vertical="center"/>
    </xf>
    <xf numFmtId="166" fontId="95" fillId="0" borderId="0" xfId="0" applyFont="1" applyFill="1" applyBorder="1" applyAlignment="1">
      <alignment vertical="center"/>
    </xf>
    <xf numFmtId="166" fontId="58" fillId="9" borderId="13" xfId="0" applyFont="1" applyFill="1" applyBorder="1" applyAlignment="1">
      <alignment horizontal="left" vertical="center" wrapText="1"/>
    </xf>
    <xf numFmtId="166" fontId="58" fillId="9" borderId="0" xfId="0" applyFont="1" applyFill="1" applyBorder="1" applyAlignment="1">
      <alignment horizontal="left" vertical="center" wrapText="1"/>
    </xf>
    <xf numFmtId="166" fontId="58" fillId="9" borderId="36" xfId="0" applyFont="1" applyFill="1" applyBorder="1" applyAlignment="1">
      <alignment horizontal="left" vertical="center" wrapText="1"/>
    </xf>
    <xf numFmtId="166" fontId="58" fillId="31" borderId="13" xfId="0" applyFont="1" applyFill="1" applyBorder="1" applyAlignment="1">
      <alignment horizontal="left" vertical="center" wrapText="1"/>
    </xf>
    <xf numFmtId="166" fontId="58" fillId="31" borderId="0" xfId="0" applyFont="1" applyFill="1" applyBorder="1" applyAlignment="1">
      <alignment horizontal="left" vertical="center" wrapText="1"/>
    </xf>
    <xf numFmtId="166" fontId="58" fillId="31" borderId="36" xfId="0" applyFont="1" applyFill="1" applyBorder="1" applyAlignment="1">
      <alignment horizontal="left" vertical="center" wrapText="1"/>
    </xf>
    <xf numFmtId="166" fontId="121" fillId="3" borderId="13" xfId="0" applyFont="1" applyFill="1" applyBorder="1" applyAlignment="1">
      <alignment horizontal="center" vertical="center" wrapText="1"/>
    </xf>
    <xf numFmtId="166" fontId="121" fillId="3" borderId="0" xfId="0" applyFont="1" applyFill="1" applyBorder="1" applyAlignment="1">
      <alignment horizontal="center" vertical="center" wrapText="1"/>
    </xf>
    <xf numFmtId="166" fontId="121" fillId="3" borderId="36" xfId="0" applyFont="1" applyFill="1" applyBorder="1" applyAlignment="1">
      <alignment horizontal="center" vertical="center" wrapText="1"/>
    </xf>
    <xf numFmtId="166" fontId="120" fillId="3" borderId="4" xfId="0" applyFont="1" applyFill="1" applyBorder="1" applyAlignment="1">
      <alignment horizontal="center" vertical="center" wrapText="1"/>
    </xf>
    <xf numFmtId="166" fontId="109" fillId="0" borderId="9" xfId="0" applyFont="1" applyBorder="1" applyAlignment="1">
      <alignment vertical="center"/>
    </xf>
    <xf numFmtId="166" fontId="109" fillId="0" borderId="70" xfId="0" applyFont="1" applyBorder="1" applyAlignment="1">
      <alignment vertical="center"/>
    </xf>
    <xf numFmtId="166" fontId="120" fillId="3" borderId="13" xfId="0" applyFont="1" applyFill="1" applyBorder="1" applyAlignment="1">
      <alignment horizontal="center" vertical="center" wrapText="1"/>
    </xf>
    <xf numFmtId="166" fontId="120" fillId="3" borderId="0" xfId="0" applyFont="1" applyFill="1" applyBorder="1" applyAlignment="1">
      <alignment horizontal="center" vertical="center" wrapText="1"/>
    </xf>
    <xf numFmtId="166" fontId="120" fillId="3" borderId="36" xfId="0" applyFont="1" applyFill="1" applyBorder="1" applyAlignment="1">
      <alignment horizontal="center" vertical="center" wrapText="1"/>
    </xf>
    <xf numFmtId="14" fontId="104" fillId="24" borderId="52" xfId="0" applyNumberFormat="1" applyFont="1" applyFill="1" applyBorder="1" applyAlignment="1" applyProtection="1">
      <alignment horizontal="center" vertical="center" wrapText="1"/>
    </xf>
    <xf numFmtId="14" fontId="104" fillId="24" borderId="54" xfId="0" applyNumberFormat="1" applyFont="1" applyFill="1" applyBorder="1" applyAlignment="1" applyProtection="1">
      <alignment horizontal="center" vertical="center" wrapText="1"/>
    </xf>
    <xf numFmtId="14" fontId="104" fillId="24" borderId="73" xfId="0" applyNumberFormat="1" applyFont="1" applyFill="1" applyBorder="1" applyAlignment="1" applyProtection="1">
      <alignment horizontal="center" vertical="center" wrapText="1"/>
    </xf>
    <xf numFmtId="166" fontId="122" fillId="3" borderId="13" xfId="0" applyFont="1" applyFill="1" applyBorder="1" applyAlignment="1">
      <alignment vertical="center" wrapText="1"/>
    </xf>
    <xf numFmtId="166" fontId="122" fillId="3" borderId="0" xfId="0" applyFont="1" applyFill="1" applyBorder="1" applyAlignment="1">
      <alignment vertical="center" wrapText="1"/>
    </xf>
    <xf numFmtId="166" fontId="122" fillId="3" borderId="36" xfId="0" applyFont="1" applyFill="1" applyBorder="1" applyAlignment="1">
      <alignment vertical="center" wrapText="1"/>
    </xf>
    <xf numFmtId="166" fontId="58" fillId="0" borderId="13" xfId="0" applyFont="1" applyFill="1" applyBorder="1" applyAlignment="1">
      <alignment horizontal="left" vertical="center" wrapText="1"/>
    </xf>
    <xf numFmtId="166" fontId="58" fillId="0" borderId="0" xfId="0" applyFont="1" applyFill="1" applyBorder="1" applyAlignment="1">
      <alignment horizontal="left" vertical="center" wrapText="1"/>
    </xf>
    <xf numFmtId="166" fontId="58" fillId="0" borderId="36" xfId="0" applyFont="1" applyFill="1" applyBorder="1" applyAlignment="1">
      <alignment horizontal="left" vertical="center" wrapText="1"/>
    </xf>
    <xf numFmtId="166" fontId="58" fillId="3" borderId="0" xfId="0" applyFont="1" applyFill="1" applyAlignment="1">
      <alignment horizontal="left" vertical="center" wrapText="1"/>
    </xf>
    <xf numFmtId="166" fontId="118" fillId="3" borderId="13" xfId="0" applyFont="1" applyFill="1" applyBorder="1" applyAlignment="1">
      <alignment horizontal="center" vertical="center" wrapText="1"/>
    </xf>
    <xf numFmtId="166" fontId="118" fillId="3" borderId="0" xfId="0" applyFont="1" applyFill="1" applyBorder="1" applyAlignment="1">
      <alignment horizontal="center" vertical="center" wrapText="1"/>
    </xf>
    <xf numFmtId="166" fontId="118" fillId="3" borderId="36" xfId="0" applyFont="1" applyFill="1" applyBorder="1" applyAlignment="1">
      <alignment horizontal="center" vertical="center" wrapText="1"/>
    </xf>
    <xf numFmtId="166" fontId="118" fillId="3" borderId="68" xfId="0" applyFont="1" applyFill="1" applyBorder="1" applyAlignment="1">
      <alignment horizontal="center" vertical="center" wrapText="1"/>
    </xf>
    <xf numFmtId="166" fontId="118" fillId="3" borderId="40" xfId="0" applyFont="1" applyFill="1" applyBorder="1" applyAlignment="1">
      <alignment horizontal="center" vertical="center" wrapText="1"/>
    </xf>
    <xf numFmtId="166" fontId="118" fillId="3" borderId="69" xfId="0" applyFont="1" applyFill="1" applyBorder="1" applyAlignment="1">
      <alignment horizontal="center" vertical="center" wrapText="1"/>
    </xf>
    <xf numFmtId="166" fontId="56" fillId="18" borderId="44" xfId="0" applyFont="1" applyFill="1" applyBorder="1" applyAlignment="1">
      <alignment horizontal="left" vertical="center" wrapText="1"/>
    </xf>
    <xf numFmtId="166" fontId="56" fillId="18" borderId="66" xfId="0" applyFont="1" applyFill="1" applyBorder="1" applyAlignment="1">
      <alignment horizontal="left" vertical="center" wrapText="1"/>
    </xf>
    <xf numFmtId="166" fontId="56" fillId="18" borderId="67" xfId="0" applyFont="1" applyFill="1" applyBorder="1" applyAlignment="1">
      <alignment horizontal="left" vertical="center" wrapText="1"/>
    </xf>
    <xf numFmtId="166" fontId="91" fillId="18" borderId="0" xfId="0" applyFont="1" applyFill="1" applyBorder="1" applyAlignment="1">
      <alignment horizontal="center" vertical="center" wrapText="1"/>
    </xf>
    <xf numFmtId="166" fontId="91" fillId="18" borderId="8" xfId="0" applyFont="1" applyFill="1" applyBorder="1" applyAlignment="1">
      <alignment horizontal="center" vertical="center" wrapText="1"/>
    </xf>
    <xf numFmtId="166" fontId="104" fillId="24" borderId="4" xfId="0" applyFont="1" applyFill="1" applyBorder="1" applyAlignment="1">
      <alignment horizontal="center" vertical="center" wrapText="1"/>
    </xf>
    <xf numFmtId="166" fontId="104" fillId="24" borderId="9" xfId="0" applyFont="1" applyFill="1" applyBorder="1" applyAlignment="1">
      <alignment horizontal="center" vertical="center" wrapText="1"/>
    </xf>
    <xf numFmtId="166" fontId="104" fillId="24" borderId="70" xfId="0" applyFont="1" applyFill="1" applyBorder="1" applyAlignment="1">
      <alignment horizontal="center" vertical="center" wrapText="1"/>
    </xf>
    <xf numFmtId="166" fontId="104" fillId="24" borderId="68" xfId="0" applyFont="1" applyFill="1" applyBorder="1" applyAlignment="1">
      <alignment horizontal="center" vertical="center" wrapText="1"/>
    </xf>
    <xf numFmtId="166" fontId="104" fillId="24" borderId="40" xfId="0" applyFont="1" applyFill="1" applyBorder="1" applyAlignment="1">
      <alignment horizontal="center" vertical="center" wrapText="1"/>
    </xf>
    <xf numFmtId="166" fontId="104" fillId="24" borderId="69" xfId="0" applyFont="1" applyFill="1" applyBorder="1" applyAlignment="1">
      <alignment horizontal="center" vertical="center" wrapText="1"/>
    </xf>
    <xf numFmtId="166" fontId="72" fillId="3" borderId="13" xfId="0" applyFont="1" applyFill="1" applyBorder="1" applyAlignment="1">
      <alignment horizontal="left" wrapText="1"/>
    </xf>
    <xf numFmtId="166" fontId="119" fillId="3" borderId="0" xfId="0" applyFont="1" applyFill="1" applyBorder="1" applyAlignment="1">
      <alignment horizontal="left" wrapText="1"/>
    </xf>
    <xf numFmtId="166" fontId="119" fillId="3" borderId="36" xfId="0" applyFont="1" applyFill="1" applyBorder="1" applyAlignment="1">
      <alignment horizontal="left" wrapText="1"/>
    </xf>
    <xf numFmtId="166" fontId="119" fillId="3" borderId="13" xfId="0" applyFont="1" applyFill="1" applyBorder="1" applyAlignment="1">
      <alignment horizontal="left" wrapText="1"/>
    </xf>
    <xf numFmtId="166" fontId="56" fillId="18" borderId="45" xfId="0" applyFont="1" applyFill="1" applyBorder="1" applyAlignment="1">
      <alignment horizontal="left" vertical="center" wrapText="1"/>
    </xf>
    <xf numFmtId="166" fontId="56" fillId="18" borderId="71" xfId="0" applyFont="1" applyFill="1" applyBorder="1" applyAlignment="1">
      <alignment horizontal="left" vertical="center" wrapText="1"/>
    </xf>
    <xf numFmtId="166" fontId="56" fillId="18" borderId="72" xfId="0" applyFont="1" applyFill="1" applyBorder="1" applyAlignment="1">
      <alignment horizontal="left" vertical="center" wrapText="1"/>
    </xf>
    <xf numFmtId="166" fontId="56" fillId="18" borderId="66" xfId="0" applyFont="1" applyFill="1" applyBorder="1"/>
    <xf numFmtId="166" fontId="56" fillId="18" borderId="67" xfId="0" applyFont="1" applyFill="1" applyBorder="1"/>
    <xf numFmtId="166" fontId="117" fillId="12" borderId="13" xfId="0" applyFont="1" applyFill="1" applyBorder="1" applyAlignment="1">
      <alignment horizontal="left" vertical="center" wrapText="1"/>
    </xf>
    <xf numFmtId="166" fontId="117" fillId="12" borderId="0" xfId="0" applyFont="1" applyFill="1" applyBorder="1" applyAlignment="1">
      <alignment horizontal="left" vertical="center" wrapText="1"/>
    </xf>
    <xf numFmtId="166" fontId="117" fillId="12" borderId="36" xfId="0" applyFont="1" applyFill="1" applyBorder="1" applyAlignment="1">
      <alignment horizontal="left" vertical="center" wrapText="1"/>
    </xf>
    <xf numFmtId="0" fontId="58" fillId="18" borderId="22" xfId="0" applyNumberFormat="1" applyFont="1" applyFill="1" applyBorder="1" applyAlignment="1">
      <alignment horizontal="center" vertical="center"/>
    </xf>
    <xf numFmtId="0" fontId="58" fillId="18" borderId="21" xfId="0" applyNumberFormat="1" applyFont="1" applyFill="1" applyBorder="1" applyAlignment="1">
      <alignment horizontal="center" vertical="center"/>
    </xf>
    <xf numFmtId="0" fontId="58" fillId="18" borderId="31" xfId="0" applyNumberFormat="1" applyFont="1" applyFill="1" applyBorder="1" applyAlignment="1">
      <alignment horizontal="center" vertical="center"/>
    </xf>
    <xf numFmtId="166" fontId="104" fillId="24" borderId="0" xfId="0" applyFont="1" applyFill="1" applyAlignment="1" applyProtection="1">
      <alignment horizontal="center"/>
    </xf>
    <xf numFmtId="166" fontId="86" fillId="24" borderId="22" xfId="0" quotePrefix="1" applyNumberFormat="1" applyFont="1" applyFill="1" applyBorder="1" applyAlignment="1" applyProtection="1">
      <alignment horizontal="left"/>
    </xf>
    <xf numFmtId="166" fontId="86" fillId="24" borderId="21" xfId="0" quotePrefix="1" applyNumberFormat="1" applyFont="1" applyFill="1" applyBorder="1" applyAlignment="1" applyProtection="1">
      <alignment horizontal="left"/>
    </xf>
    <xf numFmtId="166" fontId="51" fillId="24" borderId="0" xfId="0" applyNumberFormat="1" applyFont="1" applyFill="1" applyBorder="1" applyAlignment="1" applyProtection="1">
      <alignment horizontal="left"/>
      <protection locked="0"/>
    </xf>
    <xf numFmtId="166" fontId="51" fillId="24" borderId="22" xfId="0" applyFont="1" applyFill="1" applyBorder="1" applyAlignment="1" applyProtection="1">
      <alignment horizontal="center" vertical="center"/>
    </xf>
    <xf numFmtId="166" fontId="51" fillId="24" borderId="21" xfId="0" applyFont="1" applyFill="1" applyBorder="1" applyAlignment="1" applyProtection="1">
      <alignment horizontal="center" vertical="center"/>
    </xf>
    <xf numFmtId="166" fontId="51" fillId="24" borderId="31" xfId="0" applyFont="1" applyFill="1" applyBorder="1" applyAlignment="1" applyProtection="1">
      <alignment horizontal="center" vertical="center"/>
    </xf>
    <xf numFmtId="166" fontId="59" fillId="24" borderId="0" xfId="0" applyFont="1" applyFill="1" applyBorder="1" applyAlignment="1" applyProtection="1">
      <alignment horizontal="left" vertical="center"/>
      <protection locked="0"/>
    </xf>
    <xf numFmtId="166" fontId="51" fillId="24" borderId="0" xfId="0" applyNumberFormat="1" applyFont="1" applyFill="1" applyBorder="1" applyAlignment="1" applyProtection="1">
      <alignment horizontal="left"/>
    </xf>
    <xf numFmtId="166" fontId="66" fillId="0" borderId="22" xfId="0" applyNumberFormat="1" applyFont="1" applyFill="1" applyBorder="1" applyAlignment="1" applyProtection="1">
      <alignment horizontal="left"/>
      <protection locked="0"/>
    </xf>
    <xf numFmtId="166" fontId="66" fillId="0" borderId="21" xfId="0" applyNumberFormat="1" applyFont="1" applyFill="1" applyBorder="1" applyAlignment="1" applyProtection="1">
      <alignment horizontal="left"/>
      <protection locked="0"/>
    </xf>
    <xf numFmtId="166" fontId="66" fillId="0" borderId="31" xfId="0" applyNumberFormat="1" applyFont="1" applyFill="1" applyBorder="1" applyAlignment="1" applyProtection="1">
      <alignment horizontal="left"/>
      <protection locked="0"/>
    </xf>
    <xf numFmtId="4" fontId="72" fillId="22" borderId="47" xfId="0" applyNumberFormat="1" applyFont="1" applyFill="1" applyBorder="1" applyAlignment="1" applyProtection="1">
      <alignment vertical="justify" wrapText="1"/>
      <protection locked="0"/>
    </xf>
    <xf numFmtId="4" fontId="72" fillId="22" borderId="48" xfId="0" applyNumberFormat="1" applyFont="1" applyFill="1" applyBorder="1" applyAlignment="1" applyProtection="1">
      <alignment vertical="justify" wrapText="1"/>
      <protection locked="0"/>
    </xf>
    <xf numFmtId="4" fontId="72" fillId="22" borderId="49" xfId="0" applyNumberFormat="1" applyFont="1" applyFill="1" applyBorder="1" applyAlignment="1" applyProtection="1">
      <alignment vertical="justify" wrapText="1"/>
      <protection locked="0"/>
    </xf>
    <xf numFmtId="166" fontId="86" fillId="19" borderId="22" xfId="4" applyFont="1" applyFill="1" applyBorder="1" applyAlignment="1">
      <alignment horizontal="left" vertical="center"/>
    </xf>
    <xf numFmtId="166" fontId="86" fillId="19" borderId="21" xfId="4" applyFont="1" applyFill="1" applyBorder="1" applyAlignment="1">
      <alignment horizontal="left" vertical="center"/>
    </xf>
    <xf numFmtId="166" fontId="86" fillId="19" borderId="31" xfId="4" applyFont="1" applyFill="1" applyBorder="1" applyAlignment="1">
      <alignment horizontal="left" vertical="center"/>
    </xf>
    <xf numFmtId="166" fontId="86" fillId="19" borderId="28" xfId="4" applyFont="1" applyFill="1" applyBorder="1" applyAlignment="1">
      <alignment horizontal="left" vertical="center"/>
    </xf>
    <xf numFmtId="166" fontId="86" fillId="19" borderId="29" xfId="4" applyFont="1" applyFill="1" applyBorder="1" applyAlignment="1">
      <alignment horizontal="left" vertical="center"/>
    </xf>
    <xf numFmtId="166" fontId="86" fillId="19" borderId="32" xfId="4" applyFont="1" applyFill="1" applyBorder="1" applyAlignment="1">
      <alignment horizontal="left" vertical="center"/>
    </xf>
    <xf numFmtId="166" fontId="72" fillId="0" borderId="0" xfId="0" applyFont="1" applyFill="1" applyBorder="1" applyAlignment="1" applyProtection="1">
      <alignment horizontal="center"/>
    </xf>
    <xf numFmtId="166" fontId="71" fillId="0" borderId="22" xfId="0" applyNumberFormat="1" applyFont="1" applyFill="1" applyBorder="1" applyAlignment="1" applyProtection="1">
      <alignment horizontal="left"/>
      <protection locked="0"/>
    </xf>
    <xf numFmtId="166" fontId="71" fillId="0" borderId="21" xfId="0" applyNumberFormat="1" applyFont="1" applyFill="1" applyBorder="1" applyAlignment="1" applyProtection="1">
      <alignment horizontal="left"/>
      <protection locked="0"/>
    </xf>
    <xf numFmtId="166" fontId="71" fillId="0" borderId="31" xfId="0" applyNumberFormat="1" applyFont="1" applyFill="1" applyBorder="1" applyAlignment="1" applyProtection="1">
      <alignment horizontal="left"/>
      <protection locked="0"/>
    </xf>
    <xf numFmtId="166" fontId="66" fillId="0" borderId="22" xfId="0" applyNumberFormat="1" applyFont="1" applyFill="1" applyBorder="1" applyAlignment="1" applyProtection="1">
      <alignment horizontal="left"/>
    </xf>
    <xf numFmtId="166" fontId="66" fillId="0" borderId="21" xfId="0" applyNumberFormat="1" applyFont="1" applyFill="1" applyBorder="1" applyAlignment="1" applyProtection="1">
      <alignment horizontal="left"/>
    </xf>
    <xf numFmtId="166" fontId="66" fillId="0" borderId="31" xfId="0" applyNumberFormat="1" applyFont="1" applyFill="1" applyBorder="1" applyAlignment="1" applyProtection="1">
      <alignment horizontal="left"/>
    </xf>
    <xf numFmtId="166" fontId="51" fillId="25" borderId="22" xfId="0" quotePrefix="1" applyNumberFormat="1" applyFont="1" applyFill="1" applyBorder="1" applyAlignment="1" applyProtection="1">
      <alignment horizontal="left"/>
    </xf>
    <xf numFmtId="166" fontId="51" fillId="25" borderId="21" xfId="0" quotePrefix="1" applyNumberFormat="1" applyFont="1" applyFill="1" applyBorder="1" applyAlignment="1" applyProtection="1">
      <alignment horizontal="left"/>
    </xf>
    <xf numFmtId="166" fontId="51" fillId="25" borderId="31" xfId="0" quotePrefix="1" applyNumberFormat="1" applyFont="1" applyFill="1" applyBorder="1" applyAlignment="1" applyProtection="1">
      <alignment horizontal="left"/>
    </xf>
    <xf numFmtId="166" fontId="59" fillId="25" borderId="22" xfId="0" quotePrefix="1" applyNumberFormat="1" applyFont="1" applyFill="1" applyBorder="1" applyAlignment="1" applyProtection="1">
      <alignment horizontal="left"/>
    </xf>
    <xf numFmtId="166" fontId="59" fillId="25" borderId="21" xfId="0" quotePrefix="1" applyNumberFormat="1" applyFont="1" applyFill="1" applyBorder="1" applyAlignment="1" applyProtection="1">
      <alignment horizontal="left"/>
    </xf>
    <xf numFmtId="166" fontId="59" fillId="25" borderId="31" xfId="0" quotePrefix="1" applyNumberFormat="1" applyFont="1" applyFill="1" applyBorder="1" applyAlignment="1" applyProtection="1">
      <alignment horizontal="left"/>
    </xf>
    <xf numFmtId="166" fontId="51" fillId="25" borderId="22" xfId="0" applyNumberFormat="1" applyFont="1" applyFill="1" applyBorder="1" applyAlignment="1" applyProtection="1">
      <alignment horizontal="left"/>
    </xf>
    <xf numFmtId="166" fontId="51" fillId="25" borderId="21" xfId="0" applyNumberFormat="1" applyFont="1" applyFill="1" applyBorder="1" applyAlignment="1" applyProtection="1">
      <alignment horizontal="left"/>
    </xf>
    <xf numFmtId="166" fontId="51" fillId="25" borderId="31" xfId="0" applyNumberFormat="1" applyFont="1" applyFill="1" applyBorder="1" applyAlignment="1" applyProtection="1">
      <alignment horizontal="left"/>
    </xf>
    <xf numFmtId="166" fontId="65" fillId="22" borderId="22" xfId="0" quotePrefix="1" applyNumberFormat="1" applyFont="1" applyFill="1" applyBorder="1" applyAlignment="1" applyProtection="1">
      <alignment horizontal="left"/>
    </xf>
    <xf numFmtId="166" fontId="65" fillId="22" borderId="21" xfId="0" quotePrefix="1" applyNumberFormat="1" applyFont="1" applyFill="1" applyBorder="1" applyAlignment="1" applyProtection="1">
      <alignment horizontal="left"/>
    </xf>
    <xf numFmtId="166" fontId="65" fillId="22" borderId="31" xfId="0" quotePrefix="1" applyNumberFormat="1" applyFont="1" applyFill="1" applyBorder="1" applyAlignment="1" applyProtection="1">
      <alignment horizontal="left"/>
    </xf>
    <xf numFmtId="4" fontId="69" fillId="32" borderId="22" xfId="0" applyNumberFormat="1" applyFont="1" applyFill="1" applyBorder="1" applyAlignment="1" applyProtection="1">
      <alignment vertical="justify" wrapText="1"/>
    </xf>
    <xf numFmtId="4" fontId="69" fillId="32" borderId="21" xfId="0" applyNumberFormat="1" applyFont="1" applyFill="1" applyBorder="1" applyAlignment="1" applyProtection="1">
      <alignment vertical="justify" wrapText="1"/>
    </xf>
    <xf numFmtId="4" fontId="69" fillId="32" borderId="31" xfId="0" applyNumberFormat="1" applyFont="1" applyFill="1" applyBorder="1" applyAlignment="1" applyProtection="1">
      <alignment vertical="justify" wrapText="1"/>
    </xf>
    <xf numFmtId="4" fontId="72" fillId="25" borderId="47" xfId="0" applyNumberFormat="1" applyFont="1" applyFill="1" applyBorder="1" applyAlignment="1" applyProtection="1">
      <alignment vertical="justify" wrapText="1"/>
      <protection locked="0"/>
    </xf>
    <xf numFmtId="4" fontId="72" fillId="25" borderId="48" xfId="0" applyNumberFormat="1" applyFont="1" applyFill="1" applyBorder="1" applyAlignment="1" applyProtection="1">
      <alignment vertical="justify" wrapText="1"/>
      <protection locked="0"/>
    </xf>
    <xf numFmtId="4" fontId="72" fillId="25" borderId="49" xfId="0" applyNumberFormat="1" applyFont="1" applyFill="1" applyBorder="1" applyAlignment="1" applyProtection="1">
      <alignment vertical="justify" wrapText="1"/>
      <protection locked="0"/>
    </xf>
    <xf numFmtId="4" fontId="69" fillId="22" borderId="47" xfId="0" applyNumberFormat="1" applyFont="1" applyFill="1" applyBorder="1" applyAlignment="1" applyProtection="1">
      <alignment vertical="justify" wrapText="1"/>
      <protection locked="0"/>
    </xf>
    <xf numFmtId="4" fontId="69" fillId="22" borderId="48" xfId="0" applyNumberFormat="1" applyFont="1" applyFill="1" applyBorder="1" applyAlignment="1" applyProtection="1">
      <alignment vertical="justify" wrapText="1"/>
      <protection locked="0"/>
    </xf>
    <xf numFmtId="4" fontId="69" fillId="22" borderId="49" xfId="0" applyNumberFormat="1" applyFont="1" applyFill="1" applyBorder="1" applyAlignment="1" applyProtection="1">
      <alignment vertical="justify" wrapText="1"/>
      <protection locked="0"/>
    </xf>
    <xf numFmtId="4" fontId="69" fillId="25" borderId="47" xfId="0" applyNumberFormat="1" applyFont="1" applyFill="1" applyBorder="1" applyAlignment="1" applyProtection="1">
      <alignment vertical="justify" wrapText="1"/>
      <protection locked="0"/>
    </xf>
    <xf numFmtId="4" fontId="69" fillId="25" borderId="48" xfId="0" applyNumberFormat="1" applyFont="1" applyFill="1" applyBorder="1" applyAlignment="1" applyProtection="1">
      <alignment vertical="justify" wrapText="1"/>
      <protection locked="0"/>
    </xf>
    <xf numFmtId="4" fontId="69" fillId="25" borderId="49" xfId="0" applyNumberFormat="1" applyFont="1" applyFill="1" applyBorder="1" applyAlignment="1" applyProtection="1">
      <alignment vertical="justify" wrapText="1"/>
      <protection locked="0"/>
    </xf>
    <xf numFmtId="4" fontId="69" fillId="13" borderId="74" xfId="0" applyNumberFormat="1" applyFont="1" applyFill="1" applyBorder="1" applyAlignment="1" applyProtection="1">
      <alignment vertical="justify" wrapText="1"/>
      <protection locked="0"/>
    </xf>
    <xf numFmtId="4" fontId="69" fillId="13" borderId="75" xfId="0" applyNumberFormat="1" applyFont="1" applyFill="1" applyBorder="1" applyAlignment="1" applyProtection="1">
      <alignment vertical="justify" wrapText="1"/>
      <protection locked="0"/>
    </xf>
    <xf numFmtId="4" fontId="69" fillId="13" borderId="76" xfId="0" applyNumberFormat="1" applyFont="1" applyFill="1" applyBorder="1" applyAlignment="1" applyProtection="1">
      <alignment vertical="justify" wrapText="1"/>
      <protection locked="0"/>
    </xf>
    <xf numFmtId="4" fontId="46" fillId="13" borderId="80" xfId="0" applyNumberFormat="1" applyFont="1" applyFill="1" applyBorder="1" applyAlignment="1" applyProtection="1">
      <alignment vertical="justify" wrapText="1"/>
      <protection locked="0"/>
    </xf>
    <xf numFmtId="4" fontId="46" fillId="13" borderId="81" xfId="0" applyNumberFormat="1" applyFont="1" applyFill="1" applyBorder="1" applyAlignment="1" applyProtection="1">
      <alignment vertical="justify" wrapText="1"/>
      <protection locked="0"/>
    </xf>
    <xf numFmtId="4" fontId="46" fillId="13" borderId="82" xfId="0" applyNumberFormat="1" applyFont="1" applyFill="1" applyBorder="1" applyAlignment="1" applyProtection="1">
      <alignment vertical="justify" wrapText="1"/>
      <protection locked="0"/>
    </xf>
    <xf numFmtId="4" fontId="69" fillId="22" borderId="74" xfId="0" applyNumberFormat="1" applyFont="1" applyFill="1" applyBorder="1" applyAlignment="1" applyProtection="1">
      <alignment vertical="justify" wrapText="1"/>
      <protection locked="0"/>
    </xf>
    <xf numFmtId="4" fontId="69" fillId="22" borderId="75" xfId="0" applyNumberFormat="1" applyFont="1" applyFill="1" applyBorder="1" applyAlignment="1" applyProtection="1">
      <alignment vertical="justify" wrapText="1"/>
      <protection locked="0"/>
    </xf>
    <xf numFmtId="4" fontId="69" fillId="22" borderId="76" xfId="0" applyNumberFormat="1" applyFont="1" applyFill="1" applyBorder="1" applyAlignment="1" applyProtection="1">
      <alignment vertical="justify" wrapText="1"/>
      <protection locked="0"/>
    </xf>
    <xf numFmtId="4" fontId="69" fillId="22" borderId="15" xfId="0" applyNumberFormat="1" applyFont="1" applyFill="1" applyBorder="1" applyAlignment="1" applyProtection="1">
      <alignment vertical="justify" wrapText="1"/>
      <protection locked="0"/>
    </xf>
    <xf numFmtId="4" fontId="69" fillId="22" borderId="0" xfId="0" applyNumberFormat="1" applyFont="1" applyFill="1" applyBorder="1" applyAlignment="1" applyProtection="1">
      <alignment vertical="justify" wrapText="1"/>
      <protection locked="0"/>
    </xf>
    <xf numFmtId="4" fontId="69" fillId="22" borderId="8" xfId="0" applyNumberFormat="1" applyFont="1" applyFill="1" applyBorder="1" applyAlignment="1" applyProtection="1">
      <alignment vertical="justify" wrapText="1"/>
      <protection locked="0"/>
    </xf>
    <xf numFmtId="37" fontId="65" fillId="13" borderId="22" xfId="0" applyNumberFormat="1" applyFont="1" applyFill="1" applyBorder="1" applyAlignment="1" applyProtection="1">
      <alignment horizontal="left" vertical="center"/>
      <protection locked="0"/>
    </xf>
    <xf numFmtId="37" fontId="65" fillId="13" borderId="21" xfId="0" applyNumberFormat="1" applyFont="1" applyFill="1" applyBorder="1" applyAlignment="1" applyProtection="1">
      <alignment horizontal="left" vertical="center"/>
      <protection locked="0"/>
    </xf>
    <xf numFmtId="37" fontId="65" fillId="13" borderId="31" xfId="0" applyNumberFormat="1" applyFont="1" applyFill="1" applyBorder="1" applyAlignment="1" applyProtection="1">
      <alignment horizontal="left" vertical="center"/>
      <protection locked="0"/>
    </xf>
    <xf numFmtId="4" fontId="69" fillId="22" borderId="83" xfId="0" applyNumberFormat="1" applyFont="1" applyFill="1" applyBorder="1" applyAlignment="1" applyProtection="1">
      <alignment horizontal="center" vertical="justify" wrapText="1"/>
      <protection locked="0"/>
    </xf>
    <xf numFmtId="4" fontId="69" fillId="22" borderId="84" xfId="0" applyNumberFormat="1" applyFont="1" applyFill="1" applyBorder="1" applyAlignment="1" applyProtection="1">
      <alignment horizontal="center" vertical="justify" wrapText="1"/>
      <protection locked="0"/>
    </xf>
    <xf numFmtId="4" fontId="69" fillId="22" borderId="85" xfId="0" applyNumberFormat="1" applyFont="1" applyFill="1" applyBorder="1" applyAlignment="1" applyProtection="1">
      <alignment horizontal="center" vertical="justify" wrapText="1"/>
      <protection locked="0"/>
    </xf>
    <xf numFmtId="4" fontId="46" fillId="13" borderId="47" xfId="0" applyNumberFormat="1" applyFont="1" applyFill="1" applyBorder="1" applyAlignment="1" applyProtection="1">
      <alignment vertical="justify" wrapText="1"/>
      <protection locked="0"/>
    </xf>
    <xf numFmtId="4" fontId="46" fillId="13" borderId="48" xfId="0" applyNumberFormat="1" applyFont="1" applyFill="1" applyBorder="1" applyAlignment="1" applyProtection="1">
      <alignment vertical="justify" wrapText="1"/>
      <protection locked="0"/>
    </xf>
    <xf numFmtId="4" fontId="46" fillId="13" borderId="49" xfId="0" applyNumberFormat="1" applyFont="1" applyFill="1" applyBorder="1" applyAlignment="1" applyProtection="1">
      <alignment vertical="justify" wrapText="1"/>
      <protection locked="0"/>
    </xf>
    <xf numFmtId="4" fontId="72" fillId="22" borderId="83" xfId="0" applyNumberFormat="1" applyFont="1" applyFill="1" applyBorder="1" applyAlignment="1" applyProtection="1">
      <alignment vertical="justify" wrapText="1"/>
      <protection locked="0"/>
    </xf>
    <xf numFmtId="4" fontId="72" fillId="22" borderId="84" xfId="0" applyNumberFormat="1" applyFont="1" applyFill="1" applyBorder="1" applyAlignment="1" applyProtection="1">
      <alignment vertical="justify" wrapText="1"/>
      <protection locked="0"/>
    </xf>
    <xf numFmtId="4" fontId="72" fillId="22" borderId="85" xfId="0" applyNumberFormat="1" applyFont="1" applyFill="1" applyBorder="1" applyAlignment="1" applyProtection="1">
      <alignment vertical="justify" wrapText="1"/>
      <protection locked="0"/>
    </xf>
    <xf numFmtId="4" fontId="72" fillId="13" borderId="47" xfId="0" applyNumberFormat="1" applyFont="1" applyFill="1" applyBorder="1" applyAlignment="1" applyProtection="1">
      <alignment vertical="justify" wrapText="1"/>
      <protection locked="0"/>
    </xf>
    <xf numFmtId="4" fontId="72" fillId="13" borderId="48" xfId="0" applyNumberFormat="1" applyFont="1" applyFill="1" applyBorder="1" applyAlignment="1" applyProtection="1">
      <alignment vertical="justify" wrapText="1"/>
      <protection locked="0"/>
    </xf>
    <xf numFmtId="4" fontId="72" fillId="13" borderId="49" xfId="0" applyNumberFormat="1" applyFont="1" applyFill="1" applyBorder="1" applyAlignment="1" applyProtection="1">
      <alignment vertical="justify" wrapText="1"/>
      <protection locked="0"/>
    </xf>
    <xf numFmtId="166" fontId="106" fillId="24" borderId="0" xfId="0" applyFont="1" applyFill="1" applyAlignment="1" applyProtection="1">
      <alignment horizontal="left"/>
    </xf>
    <xf numFmtId="4" fontId="72" fillId="22" borderId="28" xfId="0" applyNumberFormat="1" applyFont="1" applyFill="1" applyBorder="1" applyAlignment="1" applyProtection="1">
      <alignment horizontal="left" vertical="justify" wrapText="1"/>
    </xf>
    <xf numFmtId="4" fontId="72" fillId="22" borderId="29" xfId="0" applyNumberFormat="1" applyFont="1" applyFill="1" applyBorder="1" applyAlignment="1" applyProtection="1">
      <alignment horizontal="left" vertical="justify" wrapText="1"/>
    </xf>
    <xf numFmtId="4" fontId="72" fillId="22" borderId="32" xfId="0" applyNumberFormat="1" applyFont="1" applyFill="1" applyBorder="1" applyAlignment="1" applyProtection="1">
      <alignment horizontal="left" vertical="justify" wrapText="1"/>
    </xf>
    <xf numFmtId="166" fontId="66" fillId="0" borderId="0" xfId="0" applyFont="1" applyFill="1" applyBorder="1" applyAlignment="1" applyProtection="1">
      <alignment horizontal="center"/>
    </xf>
    <xf numFmtId="166" fontId="75" fillId="0" borderId="0" xfId="0" applyFont="1" applyFill="1" applyBorder="1" applyAlignment="1" applyProtection="1">
      <alignment horizontal="center"/>
    </xf>
    <xf numFmtId="166" fontId="74" fillId="0" borderId="0" xfId="0" applyFont="1" applyFill="1" applyBorder="1" applyAlignment="1" applyProtection="1">
      <alignment horizontal="center"/>
    </xf>
    <xf numFmtId="37" fontId="65" fillId="22" borderId="22" xfId="0" applyNumberFormat="1" applyFont="1" applyFill="1" applyBorder="1" applyAlignment="1" applyProtection="1">
      <alignment horizontal="left" vertical="center"/>
    </xf>
    <xf numFmtId="37" fontId="65" fillId="22" borderId="21" xfId="0" applyNumberFormat="1" applyFont="1" applyFill="1" applyBorder="1" applyAlignment="1" applyProtection="1">
      <alignment horizontal="left" vertical="center"/>
    </xf>
    <xf numFmtId="37" fontId="65" fillId="22" borderId="31" xfId="0" applyNumberFormat="1" applyFont="1" applyFill="1" applyBorder="1" applyAlignment="1" applyProtection="1">
      <alignment horizontal="left" vertical="center"/>
    </xf>
    <xf numFmtId="4" fontId="69" fillId="22" borderId="77" xfId="0" applyNumberFormat="1" applyFont="1" applyFill="1" applyBorder="1" applyAlignment="1" applyProtection="1">
      <alignment vertical="justify" wrapText="1"/>
      <protection locked="0"/>
    </xf>
    <xf numFmtId="4" fontId="69" fillId="22" borderId="78" xfId="0" applyNumberFormat="1" applyFont="1" applyFill="1" applyBorder="1" applyAlignment="1" applyProtection="1">
      <alignment vertical="justify" wrapText="1"/>
      <protection locked="0"/>
    </xf>
    <xf numFmtId="4" fontId="69" fillId="22" borderId="79" xfId="0" applyNumberFormat="1" applyFont="1" applyFill="1" applyBorder="1" applyAlignment="1" applyProtection="1">
      <alignment vertical="justify" wrapText="1"/>
      <protection locked="0"/>
    </xf>
    <xf numFmtId="4" fontId="69" fillId="13" borderId="80" xfId="0" applyNumberFormat="1" applyFont="1" applyFill="1" applyBorder="1" applyAlignment="1" applyProtection="1">
      <alignment vertical="justify" wrapText="1"/>
      <protection locked="0"/>
    </xf>
    <xf numFmtId="4" fontId="69" fillId="13" borderId="81" xfId="0" applyNumberFormat="1" applyFont="1" applyFill="1" applyBorder="1" applyAlignment="1" applyProtection="1">
      <alignment vertical="justify" wrapText="1"/>
      <protection locked="0"/>
    </xf>
    <xf numFmtId="4" fontId="69" fillId="13" borderId="82" xfId="0" applyNumberFormat="1" applyFont="1" applyFill="1" applyBorder="1" applyAlignment="1" applyProtection="1">
      <alignment vertical="justify" wrapText="1"/>
      <protection locked="0"/>
    </xf>
    <xf numFmtId="4" fontId="72" fillId="22" borderId="77" xfId="0" applyNumberFormat="1" applyFont="1" applyFill="1" applyBorder="1" applyAlignment="1" applyProtection="1">
      <alignment vertical="justify" wrapText="1"/>
      <protection locked="0"/>
    </xf>
    <xf numFmtId="4" fontId="72" fillId="22" borderId="78" xfId="0" applyNumberFormat="1" applyFont="1" applyFill="1" applyBorder="1" applyAlignment="1" applyProtection="1">
      <alignment vertical="justify" wrapText="1"/>
      <protection locked="0"/>
    </xf>
    <xf numFmtId="4" fontId="72" fillId="22" borderId="79" xfId="0" applyNumberFormat="1" applyFont="1" applyFill="1" applyBorder="1" applyAlignment="1" applyProtection="1">
      <alignment vertical="justify" wrapText="1"/>
      <protection locked="0"/>
    </xf>
    <xf numFmtId="4" fontId="89" fillId="32" borderId="24" xfId="0" applyNumberFormat="1" applyFont="1" applyFill="1" applyBorder="1" applyAlignment="1" applyProtection="1">
      <alignment vertical="justify" wrapText="1"/>
    </xf>
    <xf numFmtId="4" fontId="89" fillId="32" borderId="26" xfId="0" applyNumberFormat="1" applyFont="1" applyFill="1" applyBorder="1" applyAlignment="1" applyProtection="1">
      <alignment vertical="justify" wrapText="1"/>
    </xf>
    <xf numFmtId="4" fontId="89" fillId="32" borderId="30" xfId="0" applyNumberFormat="1" applyFont="1" applyFill="1" applyBorder="1" applyAlignment="1" applyProtection="1">
      <alignment vertical="justify" wrapText="1"/>
    </xf>
    <xf numFmtId="166" fontId="66" fillId="0" borderId="22" xfId="0" quotePrefix="1" applyNumberFormat="1" applyFont="1" applyFill="1" applyBorder="1" applyAlignment="1" applyProtection="1">
      <alignment horizontal="left"/>
    </xf>
    <xf numFmtId="166" fontId="66" fillId="0" borderId="21" xfId="0" quotePrefix="1" applyNumberFormat="1" applyFont="1" applyFill="1" applyBorder="1" applyAlignment="1" applyProtection="1">
      <alignment horizontal="left"/>
    </xf>
    <xf numFmtId="166" fontId="66" fillId="0" borderId="31" xfId="0" quotePrefix="1" applyNumberFormat="1" applyFont="1" applyFill="1" applyBorder="1" applyAlignment="1" applyProtection="1">
      <alignment horizontal="left"/>
    </xf>
    <xf numFmtId="166" fontId="66" fillId="0" borderId="22" xfId="0" quotePrefix="1" applyNumberFormat="1" applyFont="1" applyFill="1" applyBorder="1" applyAlignment="1" applyProtection="1">
      <alignment horizontal="left"/>
      <protection locked="0"/>
    </xf>
    <xf numFmtId="166" fontId="66" fillId="0" borderId="21" xfId="0" quotePrefix="1" applyNumberFormat="1" applyFont="1" applyFill="1" applyBorder="1" applyAlignment="1" applyProtection="1">
      <alignment horizontal="left"/>
      <protection locked="0"/>
    </xf>
    <xf numFmtId="166" fontId="66" fillId="0" borderId="31" xfId="0" quotePrefix="1" applyNumberFormat="1" applyFont="1" applyFill="1" applyBorder="1" applyAlignment="1" applyProtection="1">
      <alignment horizontal="left"/>
      <protection locked="0"/>
    </xf>
    <xf numFmtId="4" fontId="49" fillId="13" borderId="47" xfId="0" applyNumberFormat="1" applyFont="1" applyFill="1" applyBorder="1" applyAlignment="1" applyProtection="1">
      <alignment vertical="justify" wrapText="1"/>
      <protection locked="0"/>
    </xf>
    <xf numFmtId="4" fontId="49" fillId="13" borderId="48" xfId="0" applyNumberFormat="1" applyFont="1" applyFill="1" applyBorder="1" applyAlignment="1" applyProtection="1">
      <alignment vertical="justify" wrapText="1"/>
      <protection locked="0"/>
    </xf>
    <xf numFmtId="4" fontId="49" fillId="13" borderId="49" xfId="0" applyNumberFormat="1" applyFont="1" applyFill="1" applyBorder="1" applyAlignment="1" applyProtection="1">
      <alignment vertical="justify" wrapText="1"/>
      <protection locked="0"/>
    </xf>
    <xf numFmtId="166" fontId="71" fillId="0" borderId="22" xfId="0" quotePrefix="1" applyNumberFormat="1" applyFont="1" applyFill="1" applyBorder="1" applyAlignment="1" applyProtection="1">
      <alignment horizontal="left"/>
      <protection locked="0"/>
    </xf>
    <xf numFmtId="166" fontId="71" fillId="0" borderId="21" xfId="0" quotePrefix="1" applyNumberFormat="1" applyFont="1" applyFill="1" applyBorder="1" applyAlignment="1" applyProtection="1">
      <alignment horizontal="left"/>
      <protection locked="0"/>
    </xf>
    <xf numFmtId="166" fontId="71" fillId="0" borderId="31" xfId="0" quotePrefix="1" applyNumberFormat="1" applyFont="1" applyFill="1" applyBorder="1" applyAlignment="1" applyProtection="1">
      <alignment horizontal="left"/>
      <protection locked="0"/>
    </xf>
    <xf numFmtId="166" fontId="70" fillId="0" borderId="22" xfId="0" quotePrefix="1" applyNumberFormat="1" applyFont="1" applyFill="1" applyBorder="1" applyAlignment="1" applyProtection="1">
      <alignment horizontal="left"/>
      <protection locked="0"/>
    </xf>
    <xf numFmtId="166" fontId="70" fillId="0" borderId="21" xfId="0" applyNumberFormat="1" applyFont="1" applyFill="1" applyBorder="1" applyAlignment="1" applyProtection="1">
      <alignment horizontal="left"/>
      <protection locked="0"/>
    </xf>
    <xf numFmtId="166" fontId="70" fillId="0" borderId="31" xfId="0" applyNumberFormat="1" applyFont="1" applyFill="1" applyBorder="1" applyAlignment="1" applyProtection="1">
      <alignment horizontal="left"/>
      <protection locked="0"/>
    </xf>
    <xf numFmtId="166" fontId="51" fillId="25" borderId="22" xfId="0" quotePrefix="1" applyNumberFormat="1" applyFont="1" applyFill="1" applyBorder="1" applyAlignment="1" applyProtection="1">
      <alignment horizontal="left"/>
      <protection locked="0"/>
    </xf>
    <xf numFmtId="166" fontId="51" fillId="25" borderId="21" xfId="0" quotePrefix="1" applyNumberFormat="1" applyFont="1" applyFill="1" applyBorder="1" applyAlignment="1" applyProtection="1">
      <alignment horizontal="left"/>
      <protection locked="0"/>
    </xf>
    <xf numFmtId="166" fontId="51" fillId="25" borderId="31" xfId="0" quotePrefix="1" applyNumberFormat="1" applyFont="1" applyFill="1" applyBorder="1" applyAlignment="1" applyProtection="1">
      <alignment horizontal="left"/>
      <protection locked="0"/>
    </xf>
    <xf numFmtId="166" fontId="65" fillId="0" borderId="22" xfId="0" applyNumberFormat="1" applyFont="1" applyFill="1" applyBorder="1" applyAlignment="1" applyProtection="1">
      <alignment horizontal="left"/>
    </xf>
    <xf numFmtId="166" fontId="65" fillId="0" borderId="21" xfId="0" applyNumberFormat="1" applyFont="1" applyFill="1" applyBorder="1" applyAlignment="1" applyProtection="1">
      <alignment horizontal="left"/>
    </xf>
    <xf numFmtId="166" fontId="65" fillId="0" borderId="31" xfId="0" applyNumberFormat="1" applyFont="1" applyFill="1" applyBorder="1" applyAlignment="1" applyProtection="1">
      <alignment horizontal="left"/>
    </xf>
    <xf numFmtId="166" fontId="65" fillId="22" borderId="22" xfId="0" applyNumberFormat="1" applyFont="1" applyFill="1" applyBorder="1" applyAlignment="1" applyProtection="1">
      <alignment horizontal="left"/>
    </xf>
    <xf numFmtId="166" fontId="65" fillId="22" borderId="21" xfId="0" applyNumberFormat="1" applyFont="1" applyFill="1" applyBorder="1" applyAlignment="1" applyProtection="1">
      <alignment horizontal="left"/>
    </xf>
    <xf numFmtId="166" fontId="65" fillId="22" borderId="31" xfId="0" applyNumberFormat="1" applyFont="1" applyFill="1" applyBorder="1" applyAlignment="1" applyProtection="1">
      <alignment horizontal="left"/>
    </xf>
    <xf numFmtId="166" fontId="86" fillId="25" borderId="22" xfId="0" applyNumberFormat="1" applyFont="1" applyFill="1" applyBorder="1" applyAlignment="1" applyProtection="1">
      <alignment horizontal="left"/>
    </xf>
    <xf numFmtId="166" fontId="86" fillId="25" borderId="21" xfId="0" applyNumberFormat="1" applyFont="1" applyFill="1" applyBorder="1" applyAlignment="1" applyProtection="1">
      <alignment horizontal="left"/>
    </xf>
    <xf numFmtId="166" fontId="86" fillId="25" borderId="31" xfId="0" applyNumberFormat="1" applyFont="1" applyFill="1" applyBorder="1" applyAlignment="1" applyProtection="1">
      <alignment horizontal="left"/>
    </xf>
    <xf numFmtId="166" fontId="65" fillId="0" borderId="22" xfId="0" quotePrefix="1" applyNumberFormat="1" applyFont="1" applyFill="1" applyBorder="1" applyAlignment="1" applyProtection="1">
      <alignment horizontal="left"/>
    </xf>
    <xf numFmtId="166" fontId="65" fillId="0" borderId="21" xfId="0" quotePrefix="1" applyNumberFormat="1" applyFont="1" applyFill="1" applyBorder="1" applyAlignment="1" applyProtection="1">
      <alignment horizontal="left"/>
    </xf>
    <xf numFmtId="166" fontId="65" fillId="0" borderId="31" xfId="0" quotePrefix="1" applyNumberFormat="1" applyFont="1" applyFill="1" applyBorder="1" applyAlignment="1" applyProtection="1">
      <alignment horizontal="left"/>
    </xf>
    <xf numFmtId="166" fontId="86" fillId="25" borderId="22" xfId="0" quotePrefix="1" applyNumberFormat="1" applyFont="1" applyFill="1" applyBorder="1" applyAlignment="1" applyProtection="1">
      <alignment horizontal="left"/>
    </xf>
    <xf numFmtId="166" fontId="86" fillId="25" borderId="21" xfId="0" quotePrefix="1" applyNumberFormat="1" applyFont="1" applyFill="1" applyBorder="1" applyAlignment="1" applyProtection="1">
      <alignment horizontal="left"/>
    </xf>
    <xf numFmtId="166" fontId="86" fillId="25" borderId="31" xfId="0" quotePrefix="1" applyNumberFormat="1" applyFont="1" applyFill="1" applyBorder="1" applyAlignment="1" applyProtection="1">
      <alignment horizontal="left"/>
    </xf>
    <xf numFmtId="166" fontId="71" fillId="0" borderId="22" xfId="4" applyNumberFormat="1" applyFont="1" applyFill="1" applyBorder="1" applyAlignment="1" applyProtection="1">
      <alignment horizontal="left"/>
      <protection locked="0"/>
    </xf>
    <xf numFmtId="166" fontId="71" fillId="0" borderId="21" xfId="4" applyNumberFormat="1" applyFont="1" applyFill="1" applyBorder="1" applyAlignment="1" applyProtection="1">
      <alignment horizontal="left"/>
      <protection locked="0"/>
    </xf>
    <xf numFmtId="166" fontId="71" fillId="0" borderId="31" xfId="4" applyNumberFormat="1" applyFont="1" applyFill="1" applyBorder="1" applyAlignment="1" applyProtection="1">
      <alignment horizontal="left"/>
      <protection locked="0"/>
    </xf>
    <xf numFmtId="166" fontId="66" fillId="0" borderId="22" xfId="4" applyNumberFormat="1" applyFont="1" applyFill="1" applyBorder="1" applyAlignment="1" applyProtection="1">
      <alignment horizontal="left"/>
    </xf>
    <xf numFmtId="166" fontId="66" fillId="0" borderId="21" xfId="4" applyNumberFormat="1" applyFont="1" applyFill="1" applyBorder="1" applyAlignment="1" applyProtection="1">
      <alignment horizontal="left"/>
    </xf>
    <xf numFmtId="166" fontId="66" fillId="0" borderId="31" xfId="4" applyNumberFormat="1" applyFont="1" applyFill="1" applyBorder="1" applyAlignment="1" applyProtection="1">
      <alignment horizontal="left"/>
    </xf>
    <xf numFmtId="166" fontId="66" fillId="22" borderId="22" xfId="0" quotePrefix="1" applyNumberFormat="1" applyFont="1" applyFill="1" applyBorder="1" applyAlignment="1" applyProtection="1">
      <alignment horizontal="left"/>
    </xf>
    <xf numFmtId="166" fontId="66" fillId="22" borderId="21" xfId="0" quotePrefix="1" applyNumberFormat="1" applyFont="1" applyFill="1" applyBorder="1" applyAlignment="1" applyProtection="1">
      <alignment horizontal="left"/>
    </xf>
    <xf numFmtId="166" fontId="66" fillId="22" borderId="31" xfId="0" quotePrefix="1" applyNumberFormat="1" applyFont="1" applyFill="1" applyBorder="1" applyAlignment="1" applyProtection="1">
      <alignment horizontal="left"/>
    </xf>
    <xf numFmtId="166" fontId="69" fillId="0" borderId="22" xfId="0" applyNumberFormat="1" applyFont="1" applyFill="1" applyBorder="1" applyAlignment="1" applyProtection="1">
      <alignment horizontal="left"/>
    </xf>
    <xf numFmtId="166" fontId="69" fillId="0" borderId="21" xfId="0" applyNumberFormat="1" applyFont="1" applyFill="1" applyBorder="1" applyAlignment="1" applyProtection="1">
      <alignment horizontal="left"/>
    </xf>
    <xf numFmtId="166" fontId="69" fillId="0" borderId="31" xfId="0" applyNumberFormat="1" applyFont="1" applyFill="1" applyBorder="1" applyAlignment="1" applyProtection="1">
      <alignment horizontal="left"/>
    </xf>
    <xf numFmtId="166" fontId="66" fillId="9" borderId="22" xfId="0" quotePrefix="1" applyNumberFormat="1" applyFont="1" applyFill="1" applyBorder="1" applyAlignment="1" applyProtection="1">
      <alignment horizontal="left"/>
    </xf>
    <xf numFmtId="166" fontId="66" fillId="9" borderId="21" xfId="0" quotePrefix="1" applyNumberFormat="1" applyFont="1" applyFill="1" applyBorder="1" applyAlignment="1" applyProtection="1">
      <alignment horizontal="left"/>
    </xf>
    <xf numFmtId="166" fontId="66" fillId="9" borderId="31" xfId="0" quotePrefix="1" applyNumberFormat="1" applyFont="1" applyFill="1" applyBorder="1" applyAlignment="1" applyProtection="1">
      <alignment horizontal="left"/>
    </xf>
    <xf numFmtId="166" fontId="66" fillId="9" borderId="22" xfId="0" quotePrefix="1" applyNumberFormat="1" applyFont="1" applyFill="1" applyBorder="1" applyAlignment="1" applyProtection="1">
      <alignment horizontal="left"/>
      <protection locked="0"/>
    </xf>
    <xf numFmtId="166" fontId="66" fillId="9" borderId="21" xfId="0" quotePrefix="1" applyNumberFormat="1" applyFont="1" applyFill="1" applyBorder="1" applyAlignment="1" applyProtection="1">
      <alignment horizontal="left"/>
      <protection locked="0"/>
    </xf>
    <xf numFmtId="166" fontId="66" fillId="9" borderId="31" xfId="0" quotePrefix="1" applyNumberFormat="1" applyFont="1" applyFill="1" applyBorder="1" applyAlignment="1" applyProtection="1">
      <alignment horizontal="left"/>
      <protection locked="0"/>
    </xf>
    <xf numFmtId="3" fontId="86" fillId="25" borderId="22" xfId="0" applyNumberFormat="1" applyFont="1" applyFill="1" applyBorder="1" applyAlignment="1" applyProtection="1">
      <alignment horizontal="left"/>
    </xf>
    <xf numFmtId="3" fontId="86" fillId="25" borderId="21" xfId="0" applyNumberFormat="1" applyFont="1" applyFill="1" applyBorder="1" applyAlignment="1" applyProtection="1">
      <alignment horizontal="left"/>
    </xf>
    <xf numFmtId="3" fontId="86" fillId="25" borderId="31" xfId="0" applyNumberFormat="1" applyFont="1" applyFill="1" applyBorder="1" applyAlignment="1" applyProtection="1">
      <alignment horizontal="left"/>
    </xf>
    <xf numFmtId="166" fontId="66" fillId="0" borderId="22" xfId="0" applyNumberFormat="1" applyFont="1" applyFill="1" applyBorder="1" applyAlignment="1" applyProtection="1">
      <alignment horizontal="left" indent="1"/>
    </xf>
    <xf numFmtId="166" fontId="66" fillId="0" borderId="21" xfId="0" applyNumberFormat="1" applyFont="1" applyFill="1" applyBorder="1" applyAlignment="1" applyProtection="1">
      <alignment horizontal="left" indent="1"/>
    </xf>
    <xf numFmtId="166" fontId="66" fillId="0" borderId="31" xfId="0" applyNumberFormat="1" applyFont="1" applyFill="1" applyBorder="1" applyAlignment="1" applyProtection="1">
      <alignment horizontal="left" indent="1"/>
    </xf>
    <xf numFmtId="166" fontId="66" fillId="0" borderId="22" xfId="4" applyNumberFormat="1" applyFont="1" applyFill="1" applyBorder="1" applyAlignment="1" applyProtection="1">
      <alignment horizontal="left"/>
      <protection locked="0"/>
    </xf>
    <xf numFmtId="166" fontId="66" fillId="0" borderId="21" xfId="4" applyNumberFormat="1" applyFont="1" applyFill="1" applyBorder="1" applyAlignment="1" applyProtection="1">
      <alignment horizontal="left"/>
      <protection locked="0"/>
    </xf>
    <xf numFmtId="166" fontId="66" fillId="0" borderId="31" xfId="4" applyNumberFormat="1" applyFont="1" applyFill="1" applyBorder="1" applyAlignment="1" applyProtection="1">
      <alignment horizontal="left"/>
      <protection locked="0"/>
    </xf>
    <xf numFmtId="166" fontId="59" fillId="25" borderId="22" xfId="0" applyFont="1" applyFill="1" applyBorder="1" applyAlignment="1" applyProtection="1">
      <alignment horizontal="left"/>
    </xf>
    <xf numFmtId="166" fontId="59" fillId="25" borderId="21" xfId="0" applyFont="1" applyFill="1" applyBorder="1" applyAlignment="1" applyProtection="1">
      <alignment horizontal="left"/>
    </xf>
    <xf numFmtId="166" fontId="65" fillId="22" borderId="22" xfId="0" quotePrefix="1" applyNumberFormat="1" applyFont="1" applyFill="1" applyBorder="1" applyAlignment="1" applyProtection="1">
      <alignment horizontal="left"/>
      <protection locked="0"/>
    </xf>
    <xf numFmtId="166" fontId="65" fillId="22" borderId="21" xfId="0" quotePrefix="1" applyNumberFormat="1" applyFont="1" applyFill="1" applyBorder="1" applyAlignment="1" applyProtection="1">
      <alignment horizontal="left"/>
      <protection locked="0"/>
    </xf>
    <xf numFmtId="166" fontId="65" fillId="22" borderId="31" xfId="0" quotePrefix="1" applyNumberFormat="1" applyFont="1" applyFill="1" applyBorder="1" applyAlignment="1" applyProtection="1">
      <alignment horizontal="left"/>
      <protection locked="0"/>
    </xf>
    <xf numFmtId="166" fontId="116" fillId="20" borderId="10" xfId="0" applyNumberFormat="1" applyFont="1" applyFill="1" applyBorder="1" applyAlignment="1" applyProtection="1">
      <alignment horizontal="center" vertical="center"/>
    </xf>
    <xf numFmtId="166" fontId="116" fillId="20" borderId="11" xfId="0" applyNumberFormat="1" applyFont="1" applyFill="1" applyBorder="1" applyAlignment="1" applyProtection="1">
      <alignment horizontal="center" vertical="center"/>
    </xf>
    <xf numFmtId="166" fontId="116" fillId="20" borderId="90" xfId="0" applyNumberFormat="1" applyFont="1" applyFill="1" applyBorder="1" applyAlignment="1" applyProtection="1">
      <alignment horizontal="center" vertical="center"/>
    </xf>
    <xf numFmtId="166" fontId="116" fillId="20" borderId="91" xfId="0" applyNumberFormat="1" applyFont="1" applyFill="1" applyBorder="1" applyAlignment="1" applyProtection="1">
      <alignment horizontal="center" vertical="center"/>
    </xf>
    <xf numFmtId="166" fontId="51" fillId="25" borderId="51" xfId="0" applyNumberFormat="1" applyFont="1" applyFill="1" applyBorder="1" applyAlignment="1" applyProtection="1">
      <alignment horizontal="center" vertical="center"/>
    </xf>
    <xf numFmtId="166" fontId="51" fillId="25" borderId="50" xfId="0" applyNumberFormat="1" applyFont="1" applyFill="1" applyBorder="1" applyAlignment="1" applyProtection="1">
      <alignment horizontal="center" vertical="center"/>
    </xf>
    <xf numFmtId="166" fontId="93" fillId="22" borderId="46" xfId="0" applyNumberFormat="1" applyFont="1" applyFill="1" applyBorder="1" applyAlignment="1" applyProtection="1">
      <alignment horizontal="center" vertical="center"/>
    </xf>
    <xf numFmtId="166" fontId="93" fillId="22" borderId="89" xfId="0" applyNumberFormat="1" applyFont="1" applyFill="1" applyBorder="1" applyAlignment="1" applyProtection="1">
      <alignment horizontal="center" vertical="center"/>
    </xf>
    <xf numFmtId="166" fontId="93" fillId="22" borderId="90" xfId="0" applyNumberFormat="1" applyFont="1" applyFill="1" applyBorder="1" applyAlignment="1" applyProtection="1">
      <alignment horizontal="center" vertical="center"/>
    </xf>
    <xf numFmtId="166" fontId="93" fillId="22" borderId="91" xfId="0" applyNumberFormat="1" applyFont="1" applyFill="1" applyBorder="1" applyAlignment="1" applyProtection="1">
      <alignment horizontal="center" vertical="center"/>
    </xf>
    <xf numFmtId="166" fontId="116" fillId="20" borderId="92" xfId="0" applyNumberFormat="1" applyFont="1" applyFill="1" applyBorder="1" applyAlignment="1" applyProtection="1">
      <alignment horizontal="center" vertical="center"/>
    </xf>
    <xf numFmtId="166" fontId="116" fillId="20" borderId="12" xfId="0" applyNumberFormat="1" applyFont="1" applyFill="1" applyBorder="1" applyAlignment="1" applyProtection="1">
      <alignment horizontal="center" vertical="center"/>
    </xf>
    <xf numFmtId="166" fontId="51" fillId="25" borderId="86" xfId="0" applyNumberFormat="1" applyFont="1" applyFill="1" applyBorder="1" applyAlignment="1" applyProtection="1">
      <alignment horizontal="center"/>
    </xf>
    <xf numFmtId="166" fontId="51" fillId="25" borderId="87" xfId="0" applyNumberFormat="1" applyFont="1" applyFill="1" applyBorder="1" applyAlignment="1" applyProtection="1">
      <alignment horizontal="center"/>
    </xf>
    <xf numFmtId="166" fontId="51" fillId="25" borderId="88" xfId="0" applyNumberFormat="1" applyFont="1" applyFill="1" applyBorder="1" applyAlignment="1" applyProtection="1">
      <alignment horizontal="center"/>
    </xf>
    <xf numFmtId="37" fontId="116" fillId="20" borderId="52" xfId="0" applyNumberFormat="1" applyFont="1" applyFill="1" applyBorder="1" applyAlignment="1" applyProtection="1">
      <alignment horizontal="center"/>
    </xf>
    <xf numFmtId="37" fontId="116" fillId="20" borderId="54" xfId="0" applyNumberFormat="1" applyFont="1" applyFill="1" applyBorder="1" applyAlignment="1" applyProtection="1">
      <alignment horizontal="center"/>
    </xf>
    <xf numFmtId="37" fontId="116" fillId="20" borderId="73" xfId="0" applyNumberFormat="1" applyFont="1" applyFill="1" applyBorder="1" applyAlignment="1" applyProtection="1">
      <alignment horizontal="center"/>
    </xf>
    <xf numFmtId="166" fontId="106" fillId="25" borderId="0" xfId="0" applyFont="1" applyFill="1" applyAlignment="1" applyProtection="1">
      <alignment horizontal="left"/>
    </xf>
    <xf numFmtId="166" fontId="51" fillId="25" borderId="0" xfId="0" applyFont="1" applyFill="1" applyAlignment="1" applyProtection="1">
      <alignment horizontal="left"/>
    </xf>
    <xf numFmtId="166" fontId="87" fillId="0" borderId="15" xfId="0" applyFont="1" applyBorder="1" applyAlignment="1" applyProtection="1">
      <alignment horizontal="center" vertical="center" wrapText="1"/>
    </xf>
    <xf numFmtId="166" fontId="87" fillId="0" borderId="0" xfId="0" applyFont="1" applyBorder="1" applyAlignment="1" applyProtection="1">
      <alignment horizontal="center" vertical="center" wrapText="1"/>
    </xf>
    <xf numFmtId="3" fontId="98" fillId="0" borderId="22" xfId="0" applyNumberFormat="1" applyFont="1" applyBorder="1" applyAlignment="1" applyProtection="1">
      <alignment horizontal="left" vertical="center" wrapText="1"/>
    </xf>
    <xf numFmtId="3" fontId="98" fillId="0" borderId="21" xfId="0" applyNumberFormat="1" applyFont="1" applyBorder="1" applyAlignment="1" applyProtection="1">
      <alignment horizontal="left" vertical="center" wrapText="1"/>
    </xf>
    <xf numFmtId="3" fontId="98" fillId="0" borderId="31" xfId="0" applyNumberFormat="1" applyFont="1" applyBorder="1" applyAlignment="1" applyProtection="1">
      <alignment horizontal="left" vertical="center" wrapText="1"/>
    </xf>
    <xf numFmtId="3" fontId="126" fillId="0" borderId="0" xfId="0" applyNumberFormat="1" applyFont="1" applyFill="1" applyBorder="1" applyAlignment="1" applyProtection="1">
      <alignment horizontal="center" vertical="center"/>
    </xf>
    <xf numFmtId="3" fontId="106" fillId="25" borderId="1" xfId="0" applyNumberFormat="1" applyFont="1" applyFill="1" applyBorder="1" applyAlignment="1" applyProtection="1">
      <alignment horizontal="center" vertical="center"/>
    </xf>
    <xf numFmtId="167" fontId="106" fillId="25" borderId="1" xfId="15" applyNumberFormat="1" applyFont="1" applyFill="1" applyBorder="1" applyAlignment="1" applyProtection="1">
      <alignment horizontal="center" vertical="center"/>
    </xf>
    <xf numFmtId="174" fontId="104" fillId="25" borderId="1" xfId="25" applyNumberFormat="1" applyFont="1" applyFill="1" applyBorder="1" applyAlignment="1" applyProtection="1">
      <alignment horizontal="center" vertical="center"/>
    </xf>
    <xf numFmtId="166" fontId="53" fillId="0" borderId="0" xfId="0" applyFont="1" applyFill="1" applyBorder="1" applyAlignment="1" applyProtection="1">
      <alignment horizontal="center" vertical="center" wrapText="1"/>
    </xf>
    <xf numFmtId="166" fontId="106" fillId="25" borderId="22" xfId="0" applyFont="1" applyFill="1" applyBorder="1" applyAlignment="1" applyProtection="1">
      <alignment horizontal="center" vertical="center"/>
    </xf>
    <xf numFmtId="166" fontId="106" fillId="25" borderId="21" xfId="0" applyFont="1" applyFill="1" applyBorder="1" applyAlignment="1" applyProtection="1">
      <alignment horizontal="center" vertical="center"/>
    </xf>
    <xf numFmtId="166" fontId="106" fillId="25" borderId="31" xfId="0" applyFont="1" applyFill="1" applyBorder="1" applyAlignment="1" applyProtection="1">
      <alignment horizontal="center" vertical="center"/>
    </xf>
    <xf numFmtId="3" fontId="101" fillId="25" borderId="22" xfId="0" applyNumberFormat="1" applyFont="1" applyFill="1" applyBorder="1" applyAlignment="1" applyProtection="1">
      <alignment horizontal="left" vertical="center" wrapText="1"/>
    </xf>
    <xf numFmtId="3" fontId="101" fillId="25" borderId="21" xfId="0" applyNumberFormat="1" applyFont="1" applyFill="1" applyBorder="1" applyAlignment="1" applyProtection="1">
      <alignment horizontal="left" vertical="center" wrapText="1"/>
    </xf>
    <xf numFmtId="3" fontId="101" fillId="25" borderId="31" xfId="0" applyNumberFormat="1" applyFont="1" applyFill="1" applyBorder="1" applyAlignment="1" applyProtection="1">
      <alignment horizontal="left" vertical="center" wrapText="1"/>
    </xf>
    <xf numFmtId="166" fontId="124" fillId="0" borderId="29" xfId="0" applyFont="1" applyFill="1" applyBorder="1" applyAlignment="1">
      <alignment horizontal="center" vertical="center"/>
    </xf>
    <xf numFmtId="166" fontId="125" fillId="0" borderId="0" xfId="0" applyFont="1" applyFill="1" applyBorder="1" applyAlignment="1">
      <alignment horizontal="center" vertical="center"/>
    </xf>
    <xf numFmtId="166" fontId="104" fillId="25" borderId="0" xfId="0" applyFont="1" applyFill="1" applyAlignment="1" applyProtection="1">
      <alignment horizontal="center" vertical="center"/>
    </xf>
    <xf numFmtId="166" fontId="105" fillId="25" borderId="117" xfId="0" applyFont="1" applyFill="1" applyBorder="1" applyAlignment="1" applyProtection="1">
      <alignment horizontal="left" vertical="center"/>
    </xf>
    <xf numFmtId="166" fontId="105" fillId="25" borderId="118" xfId="0" applyFont="1" applyFill="1" applyBorder="1" applyAlignment="1" applyProtection="1">
      <alignment horizontal="left" vertical="center"/>
    </xf>
    <xf numFmtId="166" fontId="105" fillId="25" borderId="119" xfId="0" applyFont="1" applyFill="1" applyBorder="1" applyAlignment="1" applyProtection="1">
      <alignment horizontal="left" vertical="center"/>
    </xf>
    <xf numFmtId="14" fontId="105" fillId="25" borderId="120" xfId="0" applyNumberFormat="1" applyFont="1" applyFill="1" applyBorder="1" applyAlignment="1" applyProtection="1">
      <alignment horizontal="center" vertical="center"/>
      <protection locked="0"/>
    </xf>
    <xf numFmtId="14" fontId="105" fillId="25" borderId="121" xfId="0" applyNumberFormat="1" applyFont="1" applyFill="1" applyBorder="1" applyAlignment="1" applyProtection="1">
      <alignment horizontal="center" vertical="center"/>
      <protection locked="0"/>
    </xf>
    <xf numFmtId="166" fontId="59" fillId="25" borderId="122" xfId="0" applyFont="1" applyFill="1" applyBorder="1" applyAlignment="1" applyProtection="1">
      <alignment horizontal="center" vertical="center" wrapText="1"/>
    </xf>
    <xf numFmtId="166" fontId="59" fillId="25" borderId="123" xfId="0" applyFont="1" applyFill="1" applyBorder="1" applyAlignment="1" applyProtection="1">
      <alignment horizontal="center" vertical="center" wrapText="1"/>
    </xf>
    <xf numFmtId="166" fontId="86" fillId="25" borderId="120" xfId="0" applyFont="1" applyFill="1" applyBorder="1" applyAlignment="1" applyProtection="1">
      <alignment horizontal="center" vertical="center"/>
    </xf>
    <xf numFmtId="166" fontId="86" fillId="25" borderId="121" xfId="0" applyFont="1" applyFill="1" applyBorder="1" applyAlignment="1" applyProtection="1">
      <alignment horizontal="center" vertical="center"/>
    </xf>
    <xf numFmtId="166" fontId="104" fillId="25" borderId="40" xfId="0" applyFont="1" applyFill="1" applyBorder="1" applyAlignment="1" applyProtection="1">
      <alignment horizontal="center" vertical="center"/>
    </xf>
    <xf numFmtId="166" fontId="69" fillId="0" borderId="0" xfId="0" applyFont="1" applyFill="1" applyAlignment="1" applyProtection="1">
      <alignment horizontal="center" vertical="center"/>
    </xf>
    <xf numFmtId="166" fontId="89" fillId="0" borderId="0" xfId="0" applyFont="1" applyFill="1" applyAlignment="1" applyProtection="1">
      <alignment horizontal="center" vertical="center"/>
    </xf>
    <xf numFmtId="166" fontId="105" fillId="25" borderId="4" xfId="0" applyFont="1" applyFill="1" applyBorder="1" applyAlignment="1" applyProtection="1">
      <alignment horizontal="left" vertical="center"/>
    </xf>
    <xf numFmtId="166" fontId="105" fillId="25" borderId="9" xfId="0" applyFont="1" applyFill="1" applyBorder="1" applyAlignment="1" applyProtection="1">
      <alignment horizontal="left" vertical="center"/>
    </xf>
    <xf numFmtId="166" fontId="105" fillId="25" borderId="7" xfId="0" applyFont="1" applyFill="1" applyBorder="1" applyAlignment="1" applyProtection="1">
      <alignment horizontal="left" vertical="center"/>
    </xf>
    <xf numFmtId="166" fontId="105" fillId="25" borderId="117" xfId="0" applyNumberFormat="1" applyFont="1" applyFill="1" applyBorder="1" applyAlignment="1" applyProtection="1">
      <alignment horizontal="left" vertical="center"/>
    </xf>
    <xf numFmtId="166" fontId="105" fillId="25" borderId="118" xfId="0" applyNumberFormat="1" applyFont="1" applyFill="1" applyBorder="1" applyAlignment="1" applyProtection="1">
      <alignment horizontal="left" vertical="center"/>
    </xf>
    <xf numFmtId="166" fontId="105" fillId="25" borderId="119" xfId="0" applyNumberFormat="1" applyFont="1" applyFill="1" applyBorder="1" applyAlignment="1" applyProtection="1">
      <alignment horizontal="left" vertical="center"/>
    </xf>
    <xf numFmtId="166" fontId="105" fillId="25" borderId="93" xfId="0" applyNumberFormat="1" applyFont="1" applyFill="1" applyBorder="1" applyAlignment="1" applyProtection="1">
      <alignment horizontal="left" vertical="center"/>
    </xf>
    <xf numFmtId="166" fontId="105" fillId="25" borderId="26" xfId="0" applyNumberFormat="1" applyFont="1" applyFill="1" applyBorder="1" applyAlignment="1" applyProtection="1">
      <alignment horizontal="left" vertical="center"/>
    </xf>
    <xf numFmtId="166" fontId="105" fillId="25" borderId="30" xfId="0" applyNumberFormat="1" applyFont="1" applyFill="1" applyBorder="1" applyAlignment="1" applyProtection="1">
      <alignment horizontal="left" vertical="center"/>
    </xf>
    <xf numFmtId="0" fontId="72" fillId="3" borderId="21" xfId="0" applyNumberFormat="1" applyFont="1" applyFill="1" applyBorder="1" applyAlignment="1" applyProtection="1">
      <alignment horizontal="left" vertical="center"/>
    </xf>
    <xf numFmtId="0" fontId="72" fillId="3" borderId="31" xfId="0" applyNumberFormat="1" applyFont="1" applyFill="1" applyBorder="1" applyAlignment="1" applyProtection="1">
      <alignment horizontal="left" vertical="center"/>
    </xf>
    <xf numFmtId="4" fontId="59" fillId="26" borderId="128" xfId="0" applyNumberFormat="1" applyFont="1" applyFill="1" applyBorder="1" applyAlignment="1" applyProtection="1">
      <alignment horizontal="center" vertical="center" wrapText="1"/>
    </xf>
    <xf numFmtId="4" fontId="59" fillId="26" borderId="129" xfId="0" applyNumberFormat="1" applyFont="1" applyFill="1" applyBorder="1" applyAlignment="1" applyProtection="1">
      <alignment horizontal="center" vertical="center" wrapText="1"/>
    </xf>
    <xf numFmtId="4" fontId="59" fillId="26" borderId="124" xfId="0" applyNumberFormat="1" applyFont="1" applyFill="1" applyBorder="1" applyAlignment="1" applyProtection="1">
      <alignment horizontal="center" vertical="center" wrapText="1"/>
    </xf>
    <xf numFmtId="4" fontId="59" fillId="26" borderId="125" xfId="0" applyNumberFormat="1" applyFont="1" applyFill="1" applyBorder="1" applyAlignment="1" applyProtection="1">
      <alignment horizontal="center" vertical="center" wrapText="1"/>
    </xf>
    <xf numFmtId="4" fontId="59" fillId="25" borderId="124" xfId="0" applyNumberFormat="1" applyFont="1" applyFill="1" applyBorder="1" applyAlignment="1" applyProtection="1">
      <alignment horizontal="center" vertical="center" wrapText="1"/>
    </xf>
    <xf numFmtId="4" fontId="59" fillId="25" borderId="125" xfId="0" applyNumberFormat="1" applyFont="1" applyFill="1" applyBorder="1" applyAlignment="1" applyProtection="1">
      <alignment horizontal="center" vertical="center" wrapText="1"/>
    </xf>
    <xf numFmtId="4" fontId="59" fillId="26" borderId="109" xfId="0" applyNumberFormat="1" applyFont="1" applyFill="1" applyBorder="1" applyAlignment="1" applyProtection="1">
      <alignment horizontal="center" vertical="center"/>
    </xf>
    <xf numFmtId="4" fontId="59" fillId="26" borderId="126" xfId="0" applyNumberFormat="1" applyFont="1" applyFill="1" applyBorder="1" applyAlignment="1" applyProtection="1">
      <alignment horizontal="center" vertical="center" wrapText="1"/>
    </xf>
    <xf numFmtId="4" fontId="59" fillId="26" borderId="127" xfId="0" applyNumberFormat="1" applyFont="1" applyFill="1" applyBorder="1" applyAlignment="1" applyProtection="1">
      <alignment horizontal="center" vertical="center" wrapText="1"/>
    </xf>
    <xf numFmtId="4" fontId="59" fillId="26" borderId="109" xfId="0" applyNumberFormat="1" applyFont="1" applyFill="1" applyBorder="1" applyAlignment="1" applyProtection="1">
      <alignment horizontal="center" vertical="center" wrapText="1"/>
    </xf>
    <xf numFmtId="3" fontId="60" fillId="12" borderId="22" xfId="0" applyNumberFormat="1" applyFont="1" applyFill="1" applyBorder="1" applyAlignment="1" applyProtection="1">
      <alignment horizontal="center" vertical="center"/>
    </xf>
    <xf numFmtId="3" fontId="60" fillId="12" borderId="31" xfId="0" applyNumberFormat="1" applyFont="1" applyFill="1" applyBorder="1" applyAlignment="1" applyProtection="1">
      <alignment horizontal="center" vertical="center"/>
    </xf>
    <xf numFmtId="3" fontId="60" fillId="12" borderId="21" xfId="0" applyNumberFormat="1" applyFont="1" applyFill="1" applyBorder="1" applyAlignment="1" applyProtection="1">
      <alignment horizontal="center" vertical="center"/>
    </xf>
    <xf numFmtId="166" fontId="43" fillId="0" borderId="94" xfId="0" applyFont="1" applyBorder="1" applyAlignment="1">
      <alignment horizontal="center" vertical="center"/>
    </xf>
    <xf numFmtId="166" fontId="43" fillId="0" borderId="95" xfId="0" applyFont="1" applyBorder="1" applyAlignment="1">
      <alignment horizontal="center" vertical="center"/>
    </xf>
    <xf numFmtId="166" fontId="43" fillId="0" borderId="96" xfId="0" applyFont="1" applyBorder="1" applyAlignment="1">
      <alignment horizontal="center" vertical="center"/>
    </xf>
    <xf numFmtId="166" fontId="123" fillId="25" borderId="0" xfId="0" applyFont="1" applyFill="1" applyAlignment="1" applyProtection="1">
      <alignment horizontal="center" vertical="center"/>
    </xf>
    <xf numFmtId="166" fontId="106" fillId="25" borderId="64" xfId="0" applyFont="1" applyFill="1" applyBorder="1" applyAlignment="1" applyProtection="1">
      <alignment horizontal="left" vertical="center"/>
    </xf>
    <xf numFmtId="166" fontId="106" fillId="25" borderId="0" xfId="0" applyFont="1" applyFill="1" applyAlignment="1" applyProtection="1">
      <alignment horizontal="left" vertical="center"/>
    </xf>
    <xf numFmtId="166" fontId="43" fillId="0" borderId="65" xfId="0" applyFont="1" applyBorder="1" applyAlignment="1">
      <alignment horizontal="center" vertical="center"/>
    </xf>
    <xf numFmtId="166" fontId="43" fillId="0" borderId="63" xfId="0" applyFont="1" applyBorder="1" applyAlignment="1">
      <alignment horizontal="center" vertical="center"/>
    </xf>
    <xf numFmtId="166" fontId="43" fillId="0" borderId="59" xfId="0" applyFont="1" applyBorder="1" applyAlignment="1">
      <alignment horizontal="center" vertical="center"/>
    </xf>
    <xf numFmtId="166" fontId="111" fillId="33" borderId="22" xfId="0" applyFont="1" applyFill="1" applyBorder="1" applyAlignment="1">
      <alignment horizontal="center" vertical="center"/>
    </xf>
    <xf numFmtId="166" fontId="111" fillId="33" borderId="21" xfId="0" applyFont="1" applyFill="1" applyBorder="1" applyAlignment="1">
      <alignment horizontal="center" vertical="center"/>
    </xf>
    <xf numFmtId="166" fontId="111" fillId="33" borderId="31" xfId="0" applyFont="1" applyFill="1" applyBorder="1" applyAlignment="1">
      <alignment horizontal="center" vertical="center"/>
    </xf>
    <xf numFmtId="166" fontId="3" fillId="0" borderId="42" xfId="0" applyFont="1" applyFill="1" applyBorder="1" applyAlignment="1" applyProtection="1">
      <alignment horizontal="center" vertical="center" wrapText="1"/>
      <protection locked="0"/>
    </xf>
    <xf numFmtId="166" fontId="3" fillId="0" borderId="97" xfId="0" applyFont="1" applyFill="1" applyBorder="1" applyAlignment="1" applyProtection="1">
      <alignment horizontal="center" vertical="center" wrapText="1"/>
      <protection locked="0"/>
    </xf>
    <xf numFmtId="166" fontId="15" fillId="0" borderId="0" xfId="0" applyFont="1" applyAlignment="1">
      <alignment horizontal="left" vertical="center" wrapText="1"/>
    </xf>
    <xf numFmtId="166" fontId="3" fillId="0" borderId="1" xfId="0" applyFont="1" applyFill="1" applyBorder="1" applyAlignment="1" applyProtection="1">
      <alignment horizontal="center" vertical="center" wrapText="1"/>
      <protection locked="0"/>
    </xf>
    <xf numFmtId="166" fontId="3" fillId="0" borderId="34" xfId="0" applyFont="1" applyFill="1" applyBorder="1" applyAlignment="1" applyProtection="1">
      <alignment horizontal="center" vertical="center" wrapText="1"/>
      <protection locked="0"/>
    </xf>
    <xf numFmtId="166" fontId="17" fillId="8" borderId="98" xfId="0" applyFont="1" applyFill="1" applyBorder="1" applyAlignment="1">
      <alignment horizontal="center" vertical="center"/>
    </xf>
    <xf numFmtId="166" fontId="17" fillId="8" borderId="87" xfId="0" applyFont="1" applyFill="1" applyBorder="1" applyAlignment="1">
      <alignment horizontal="center" vertical="center"/>
    </xf>
    <xf numFmtId="166" fontId="17" fillId="8" borderId="88" xfId="0" applyFont="1" applyFill="1" applyBorder="1" applyAlignment="1">
      <alignment horizontal="center" vertical="center"/>
    </xf>
  </cellXfs>
  <cellStyles count="27">
    <cellStyle name="Excel Built-in Normal" xfId="1"/>
    <cellStyle name="Excel Built-in Normal 2" xfId="2"/>
    <cellStyle name="Moeda" xfId="3" builtinId="4"/>
    <cellStyle name="Normal" xfId="0" builtinId="0"/>
    <cellStyle name="Normal 2" xfId="4"/>
    <cellStyle name="Normal 2 2" xfId="5"/>
    <cellStyle name="Normal 2 3" xfId="6"/>
    <cellStyle name="Normal 3" xfId="7"/>
    <cellStyle name="Normal 4" xfId="8"/>
    <cellStyle name="Normal 5" xfId="9"/>
    <cellStyle name="Normal 6" xfId="10"/>
    <cellStyle name="Normal 7" xfId="11"/>
    <cellStyle name="Normal 8" xfId="12"/>
    <cellStyle name="Normal 8 2" xfId="13"/>
    <cellStyle name="Normal 9" xfId="14"/>
    <cellStyle name="Porcentagem" xfId="15" builtinId="5"/>
    <cellStyle name="Porcentagem 2" xfId="16"/>
    <cellStyle name="Porcentagem 8" xfId="17"/>
    <cellStyle name="Separador de milhares 3" xfId="18"/>
    <cellStyle name="Separador de milhares 4" xfId="19"/>
    <cellStyle name="Separador de milhares 5" xfId="20"/>
    <cellStyle name="Separador de milhares 6" xfId="21"/>
    <cellStyle name="Separador de milhares 7" xfId="22"/>
    <cellStyle name="Separador de milhares 8" xfId="23"/>
    <cellStyle name="Separador de milhares 9" xfId="24"/>
    <cellStyle name="Vírgula" xfId="25" builtinId="3"/>
    <cellStyle name="Vírgula 2" xfId="26"/>
  </cellStyles>
  <dxfs count="9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CC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1581150</xdr:colOff>
      <xdr:row>60</xdr:row>
      <xdr:rowOff>152400</xdr:rowOff>
    </xdr:from>
    <xdr:to>
      <xdr:col>2</xdr:col>
      <xdr:colOff>276225</xdr:colOff>
      <xdr:row>61</xdr:row>
      <xdr:rowOff>161925</xdr:rowOff>
    </xdr:to>
    <xdr:pic>
      <xdr:nvPicPr>
        <xdr:cNvPr id="27075" name="Picture 1">
          <a:extLst>
            <a:ext uri="{FF2B5EF4-FFF2-40B4-BE49-F238E27FC236}">
              <a16:creationId xmlns:a16="http://schemas.microsoft.com/office/drawing/2014/main" id="{00000000-0008-0000-0000-0000C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19697700"/>
          <a:ext cx="2857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1333500</xdr:colOff>
      <xdr:row>58</xdr:row>
      <xdr:rowOff>142875</xdr:rowOff>
    </xdr:from>
    <xdr:to>
      <xdr:col>2</xdr:col>
      <xdr:colOff>400050</xdr:colOff>
      <xdr:row>63</xdr:row>
      <xdr:rowOff>152400</xdr:rowOff>
    </xdr:to>
    <xdr:sp macro="" textlink="">
      <xdr:nvSpPr>
        <xdr:cNvPr id="27076" name="Rectangle 2">
          <a:extLst>
            <a:ext uri="{FF2B5EF4-FFF2-40B4-BE49-F238E27FC236}">
              <a16:creationId xmlns:a16="http://schemas.microsoft.com/office/drawing/2014/main" id="{00000000-0008-0000-0000-0000C4690000}"/>
            </a:ext>
          </a:extLst>
        </xdr:cNvPr>
        <xdr:cNvSpPr>
          <a:spLocks noChangeArrowheads="1"/>
        </xdr:cNvSpPr>
      </xdr:nvSpPr>
      <xdr:spPr bwMode="auto">
        <a:xfrm>
          <a:off x="1476375" y="19288125"/>
          <a:ext cx="657225" cy="1009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819150</xdr:colOff>
      <xdr:row>1</xdr:row>
      <xdr:rowOff>95250</xdr:rowOff>
    </xdr:from>
    <xdr:to>
      <xdr:col>8</xdr:col>
      <xdr:colOff>1685925</xdr:colOff>
      <xdr:row>3</xdr:row>
      <xdr:rowOff>47625</xdr:rowOff>
    </xdr:to>
    <xdr:pic>
      <xdr:nvPicPr>
        <xdr:cNvPr id="27077" name="Imagem 1">
          <a:extLst>
            <a:ext uri="{FF2B5EF4-FFF2-40B4-BE49-F238E27FC236}">
              <a16:creationId xmlns:a16="http://schemas.microsoft.com/office/drawing/2014/main" id="{00000000-0008-0000-0000-0000C56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304800"/>
          <a:ext cx="86677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0</xdr:row>
      <xdr:rowOff>19050</xdr:rowOff>
    </xdr:from>
    <xdr:to>
      <xdr:col>17</xdr:col>
      <xdr:colOff>866775</xdr:colOff>
      <xdr:row>5</xdr:row>
      <xdr:rowOff>66675</xdr:rowOff>
    </xdr:to>
    <xdr:pic>
      <xdr:nvPicPr>
        <xdr:cNvPr id="4990" name="Imagem 1">
          <a:extLst>
            <a:ext uri="{FF2B5EF4-FFF2-40B4-BE49-F238E27FC236}">
              <a16:creationId xmlns:a16="http://schemas.microsoft.com/office/drawing/2014/main" id="{00000000-0008-0000-0100-00007E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19050"/>
          <a:ext cx="8667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57150</xdr:colOff>
      <xdr:row>0</xdr:row>
      <xdr:rowOff>19050</xdr:rowOff>
    </xdr:from>
    <xdr:to>
      <xdr:col>15</xdr:col>
      <xdr:colOff>847725</xdr:colOff>
      <xdr:row>4</xdr:row>
      <xdr:rowOff>85725</xdr:rowOff>
    </xdr:to>
    <xdr:pic>
      <xdr:nvPicPr>
        <xdr:cNvPr id="5978" name="Imagem 2">
          <a:extLst>
            <a:ext uri="{FF2B5EF4-FFF2-40B4-BE49-F238E27FC236}">
              <a16:creationId xmlns:a16="http://schemas.microsoft.com/office/drawing/2014/main" id="{00000000-0008-0000-0200-00005A1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9050"/>
          <a:ext cx="7905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13548</xdr:colOff>
      <xdr:row>69</xdr:row>
      <xdr:rowOff>72538</xdr:rowOff>
    </xdr:from>
    <xdr:to>
      <xdr:col>3</xdr:col>
      <xdr:colOff>1559</xdr:colOff>
      <xdr:row>85</xdr:row>
      <xdr:rowOff>1</xdr:rowOff>
    </xdr:to>
    <xdr:sp macro="" textlink="">
      <xdr:nvSpPr>
        <xdr:cNvPr id="2" name="Seta para a direita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 bwMode="auto">
        <a:xfrm>
          <a:off x="21168" y="11185038"/>
          <a:ext cx="634998" cy="2636796"/>
        </a:xfrm>
        <a:prstGeom prst="rightArrow">
          <a:avLst/>
        </a:prstGeom>
        <a:solidFill>
          <a:srgbClr val="C00000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900"/>
            </a:lnSpc>
          </a:pPr>
          <a:r>
            <a:rPr lang="pt-BR" sz="900" b="1" i="1">
              <a:solidFill>
                <a:schemeClr val="bg1"/>
              </a:solidFill>
            </a:rPr>
            <a:t>insira nestas linhas o nome da especialidade, e não o nome da empresa </a:t>
          </a:r>
        </a:p>
      </xdr:txBody>
    </xdr:sp>
    <xdr:clientData/>
  </xdr:twoCellAnchor>
  <xdr:twoCellAnchor>
    <xdr:from>
      <xdr:col>0</xdr:col>
      <xdr:colOff>10595</xdr:colOff>
      <xdr:row>117</xdr:row>
      <xdr:rowOff>128911</xdr:rowOff>
    </xdr:from>
    <xdr:to>
      <xdr:col>3</xdr:col>
      <xdr:colOff>227</xdr:colOff>
      <xdr:row>123</xdr:row>
      <xdr:rowOff>54464</xdr:rowOff>
    </xdr:to>
    <xdr:sp macro="" textlink="">
      <xdr:nvSpPr>
        <xdr:cNvPr id="3" name="Seta para a direita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 bwMode="auto">
        <a:xfrm>
          <a:off x="10595" y="18182173"/>
          <a:ext cx="634998" cy="943450"/>
        </a:xfrm>
        <a:prstGeom prst="rightArrow">
          <a:avLst/>
        </a:prstGeom>
        <a:solidFill>
          <a:srgbClr val="C00000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900" b="1" i="1">
              <a:solidFill>
                <a:schemeClr val="bg1"/>
              </a:solidFill>
            </a:rPr>
            <a:t>idem</a:t>
          </a:r>
          <a:r>
            <a:rPr lang="pt-BR" sz="900" b="1" i="1" baseline="0">
              <a:solidFill>
                <a:schemeClr val="bg1"/>
              </a:solidFill>
            </a:rPr>
            <a:t> acima</a:t>
          </a:r>
          <a:endParaRPr lang="pt-BR" sz="900" b="1" i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10595</xdr:colOff>
      <xdr:row>157</xdr:row>
      <xdr:rowOff>136532</xdr:rowOff>
    </xdr:from>
    <xdr:to>
      <xdr:col>3</xdr:col>
      <xdr:colOff>227</xdr:colOff>
      <xdr:row>163</xdr:row>
      <xdr:rowOff>63982</xdr:rowOff>
    </xdr:to>
    <xdr:sp macro="" textlink="">
      <xdr:nvSpPr>
        <xdr:cNvPr id="4" name="Seta para a direita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 bwMode="auto">
        <a:xfrm>
          <a:off x="10595" y="24955507"/>
          <a:ext cx="634998" cy="943450"/>
        </a:xfrm>
        <a:prstGeom prst="rightArrow">
          <a:avLst/>
        </a:prstGeom>
        <a:solidFill>
          <a:srgbClr val="C00000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900" b="1" i="1">
              <a:solidFill>
                <a:schemeClr val="bg1"/>
              </a:solidFill>
            </a:rPr>
            <a:t>idem acima</a:t>
          </a:r>
        </a:p>
      </xdr:txBody>
    </xdr:sp>
    <xdr:clientData/>
  </xdr:twoCellAnchor>
  <xdr:twoCellAnchor>
    <xdr:from>
      <xdr:col>0</xdr:col>
      <xdr:colOff>0</xdr:colOff>
      <xdr:row>179</xdr:row>
      <xdr:rowOff>0</xdr:rowOff>
    </xdr:from>
    <xdr:to>
      <xdr:col>2</xdr:col>
      <xdr:colOff>337689</xdr:colOff>
      <xdr:row>184</xdr:row>
      <xdr:rowOff>87334</xdr:rowOff>
    </xdr:to>
    <xdr:sp macro="" textlink="">
      <xdr:nvSpPr>
        <xdr:cNvPr id="9" name="Seta para a direita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 bwMode="auto">
        <a:xfrm>
          <a:off x="0" y="29739167"/>
          <a:ext cx="634998" cy="943450"/>
        </a:xfrm>
        <a:prstGeom prst="rightArrow">
          <a:avLst/>
        </a:prstGeom>
        <a:solidFill>
          <a:srgbClr val="C00000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pt-BR" sz="900" b="1" i="1">
              <a:solidFill>
                <a:schemeClr val="bg1"/>
              </a:solidFill>
            </a:rPr>
            <a:t>idem acima</a:t>
          </a:r>
        </a:p>
      </xdr:txBody>
    </xdr:sp>
    <xdr:clientData/>
  </xdr:twoCellAnchor>
  <xdr:twoCellAnchor editAs="oneCell">
    <xdr:from>
      <xdr:col>19</xdr:col>
      <xdr:colOff>66675</xdr:colOff>
      <xdr:row>1</xdr:row>
      <xdr:rowOff>19050</xdr:rowOff>
    </xdr:from>
    <xdr:to>
      <xdr:col>19</xdr:col>
      <xdr:colOff>918210</xdr:colOff>
      <xdr:row>7</xdr:row>
      <xdr:rowOff>57150</xdr:rowOff>
    </xdr:to>
    <xdr:pic>
      <xdr:nvPicPr>
        <xdr:cNvPr id="24574" name="Imagem 6">
          <a:extLst>
            <a:ext uri="{FF2B5EF4-FFF2-40B4-BE49-F238E27FC236}">
              <a16:creationId xmlns:a16="http://schemas.microsoft.com/office/drawing/2014/main" id="{00000000-0008-0000-0300-0000FE5F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285750"/>
          <a:ext cx="8667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1066800</xdr:colOff>
      <xdr:row>0</xdr:row>
      <xdr:rowOff>28575</xdr:rowOff>
    </xdr:from>
    <xdr:to>
      <xdr:col>7</xdr:col>
      <xdr:colOff>1914525</xdr:colOff>
      <xdr:row>3</xdr:row>
      <xdr:rowOff>238125</xdr:rowOff>
    </xdr:to>
    <xdr:pic>
      <xdr:nvPicPr>
        <xdr:cNvPr id="6705" name="Imagem 2">
          <a:extLst>
            <a:ext uri="{FF2B5EF4-FFF2-40B4-BE49-F238E27FC236}">
              <a16:creationId xmlns:a16="http://schemas.microsoft.com/office/drawing/2014/main" id="{00000000-0008-0000-0600-0000311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28575"/>
          <a:ext cx="8477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409575</xdr:colOff>
      <xdr:row>0</xdr:row>
      <xdr:rowOff>104775</xdr:rowOff>
    </xdr:from>
    <xdr:to>
      <xdr:col>12</xdr:col>
      <xdr:colOff>647700</xdr:colOff>
      <xdr:row>2</xdr:row>
      <xdr:rowOff>190500</xdr:rowOff>
    </xdr:to>
    <xdr:pic>
      <xdr:nvPicPr>
        <xdr:cNvPr id="20682" name="Imagem 1">
          <a:extLst>
            <a:ext uri="{FF2B5EF4-FFF2-40B4-BE49-F238E27FC236}">
              <a16:creationId xmlns:a16="http://schemas.microsoft.com/office/drawing/2014/main" id="{00000000-0008-0000-0A00-0000CA5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04775"/>
          <a:ext cx="6858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a%20Candida\AppData\Local\Microsoft\Windows\INetCache\Content.Outlook\B7ZM2UEB\OR&#199;AMENTO%202017\Acompanhamento%20Or&#231;ament&#225;rio%20Setembro_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Or&#231;amento%202016/Adriano/2.%20Or&#231;amento%20Programa%202016%20Santa%20Helen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ISATIV/2016%20em%20excel/RA%202016%20-%20Interact/R%20A%20(35)%20%20Sta%20Helena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Receita-Despesa"/>
      <sheetName val="ANÁLISE"/>
      <sheetName val="Orçado x Realizado "/>
      <sheetName val="Orçamento (resumo)"/>
      <sheetName val="% Despesa Comprometida"/>
      <sheetName val="Salários por Função"/>
      <sheetName val="Plan2"/>
      <sheetName val="Plan1"/>
      <sheetName val="Informações adicionais"/>
    </sheetNames>
    <sheetDataSet>
      <sheetData sheetId="0"/>
      <sheetData sheetId="1"/>
      <sheetData sheetId="2"/>
      <sheetData sheetId="3">
        <row r="121">
          <cell r="D121" t="str">
            <v xml:space="preserve">        1 - Cirurgia Geral</v>
          </cell>
        </row>
        <row r="122">
          <cell r="D122" t="str">
            <v xml:space="preserve">        2 - Vascular</v>
          </cell>
        </row>
        <row r="123">
          <cell r="D123" t="str">
            <v xml:space="preserve">        3 - Torácica</v>
          </cell>
        </row>
        <row r="124">
          <cell r="D124" t="str">
            <v xml:space="preserve">        4 - Urologia</v>
          </cell>
        </row>
        <row r="125">
          <cell r="D125" t="str">
            <v xml:space="preserve">        5 - Coordenação Bloco Cirúrgico</v>
          </cell>
        </row>
        <row r="126">
          <cell r="D126" t="str">
            <v xml:space="preserve">        6 - Neurocirurgia</v>
          </cell>
        </row>
        <row r="127">
          <cell r="D127" t="str">
            <v xml:space="preserve">        7 - Buco-Maxilo-Facial</v>
          </cell>
        </row>
        <row r="128">
          <cell r="D128" t="str">
            <v xml:space="preserve">        8 - Ortopedia</v>
          </cell>
        </row>
        <row r="129">
          <cell r="D129" t="str">
            <v xml:space="preserve">        9 - Cardiologia</v>
          </cell>
        </row>
        <row r="130">
          <cell r="D130" t="str">
            <v xml:space="preserve">        10 - Infectologia</v>
          </cell>
        </row>
        <row r="131">
          <cell r="D131" t="str">
            <v xml:space="preserve">        11 - Terapia Intensiva Pediátrica</v>
          </cell>
        </row>
        <row r="132">
          <cell r="D132" t="str">
            <v xml:space="preserve">        12 - Terapia Intensiva Adulto</v>
          </cell>
        </row>
        <row r="133">
          <cell r="D133" t="str">
            <v xml:space="preserve">        13 - Clínica Médica</v>
          </cell>
        </row>
        <row r="134">
          <cell r="D134" t="str">
            <v xml:space="preserve">        14 - Urgência e Emergência</v>
          </cell>
        </row>
        <row r="135">
          <cell r="D135" t="str">
            <v xml:space="preserve">        15 - Anestesiologia</v>
          </cell>
        </row>
        <row r="166">
          <cell r="D166" t="str">
            <v xml:space="preserve">        6 -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Receita-Despesa"/>
      <sheetName val="ANÁLISE"/>
      <sheetName val="Orçado x Realizado "/>
      <sheetName val="Orçamento (resumo)"/>
      <sheetName val="% Despesa Comprometida"/>
      <sheetName val="Salários por Função"/>
      <sheetName val="Plan2"/>
      <sheetName val="Plan1"/>
      <sheetName val="Informações adicionais"/>
    </sheetNames>
    <sheetDataSet>
      <sheetData sheetId="0"/>
      <sheetData sheetId="1"/>
      <sheetData sheetId="2"/>
      <sheetData sheetId="3">
        <row r="40">
          <cell r="T40">
            <v>3284097.73</v>
          </cell>
        </row>
        <row r="43">
          <cell r="T43">
            <v>759691.2028864437</v>
          </cell>
        </row>
        <row r="57">
          <cell r="T57">
            <v>98759.856375237679</v>
          </cell>
        </row>
        <row r="63">
          <cell r="T63">
            <v>650</v>
          </cell>
        </row>
        <row r="69">
          <cell r="T69">
            <v>119986.73166666667</v>
          </cell>
        </row>
        <row r="119">
          <cell r="T119">
            <v>1281119.19</v>
          </cell>
        </row>
        <row r="181">
          <cell r="T181">
            <v>0</v>
          </cell>
        </row>
        <row r="197">
          <cell r="T197">
            <v>0</v>
          </cell>
        </row>
        <row r="198">
          <cell r="T198">
            <v>48046.666666666672</v>
          </cell>
        </row>
        <row r="219">
          <cell r="T219">
            <v>0</v>
          </cell>
        </row>
        <row r="223">
          <cell r="T223">
            <v>25000</v>
          </cell>
        </row>
        <row r="224">
          <cell r="T224">
            <v>370484</v>
          </cell>
        </row>
        <row r="235">
          <cell r="T235">
            <v>137022</v>
          </cell>
        </row>
        <row r="246">
          <cell r="T246">
            <v>65760</v>
          </cell>
        </row>
        <row r="252">
          <cell r="T252">
            <v>8424</v>
          </cell>
        </row>
        <row r="253">
          <cell r="T253">
            <v>12420</v>
          </cell>
        </row>
        <row r="254">
          <cell r="T254">
            <v>47520</v>
          </cell>
        </row>
        <row r="255">
          <cell r="T255">
            <v>16548.677800000001</v>
          </cell>
        </row>
        <row r="261">
          <cell r="T261">
            <v>1916.6666666666667</v>
          </cell>
        </row>
        <row r="267">
          <cell r="T267">
            <v>7811</v>
          </cell>
        </row>
        <row r="273">
          <cell r="T273">
            <v>31110.666666666668</v>
          </cell>
        </row>
        <row r="289">
          <cell r="T289">
            <v>1500</v>
          </cell>
        </row>
        <row r="293">
          <cell r="T293">
            <v>0</v>
          </cell>
        </row>
        <row r="295">
          <cell r="T295">
            <v>0</v>
          </cell>
        </row>
        <row r="299">
          <cell r="T299">
            <v>0</v>
          </cell>
        </row>
        <row r="301">
          <cell r="T301">
            <v>250000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"/>
      <sheetName val="resumo "/>
      <sheetName val="sta helena"/>
      <sheetName val="luiz antonio"/>
      <sheetName val="análise junho"/>
      <sheetName val="analise maio"/>
      <sheetName val="Banco de Dados"/>
      <sheetName val="bal jan"/>
      <sheetName val="bal fev"/>
      <sheetName val="bal mar"/>
      <sheetName val="bal abr"/>
      <sheetName val="bal maio"/>
      <sheetName val="bal junho"/>
      <sheetName val="bal julho"/>
      <sheetName val="bal ago"/>
      <sheetName val="diferenças"/>
      <sheetName val="jan"/>
      <sheetName val="fev"/>
      <sheetName val="mar"/>
      <sheetName val="abr"/>
      <sheetName val="mai"/>
      <sheetName val="jun"/>
      <sheetName val="jul"/>
      <sheetName val="ago"/>
      <sheetName val="set"/>
      <sheetName val="out"/>
      <sheetName val="nov"/>
      <sheetName val="dez"/>
      <sheetName val="resume"/>
      <sheetName val="Itakyra (2)"/>
      <sheetName val="Plan2 "/>
      <sheetName val="Plan2"/>
    </sheetNames>
    <sheetDataSet>
      <sheetData sheetId="0"/>
      <sheetData sheetId="1"/>
      <sheetData sheetId="2">
        <row r="326">
          <cell r="O326">
            <v>3282633.7191666667</v>
          </cell>
        </row>
        <row r="329">
          <cell r="O329">
            <v>751863.11</v>
          </cell>
        </row>
        <row r="330">
          <cell r="O330">
            <v>93575.988333333342</v>
          </cell>
        </row>
        <row r="331">
          <cell r="O331">
            <v>0</v>
          </cell>
        </row>
        <row r="332">
          <cell r="O332">
            <v>191358.04166666666</v>
          </cell>
        </row>
        <row r="333">
          <cell r="O333">
            <v>1247412.2191666667</v>
          </cell>
        </row>
        <row r="334">
          <cell r="O334">
            <v>87.333333333333329</v>
          </cell>
        </row>
        <row r="335">
          <cell r="O335">
            <v>0</v>
          </cell>
        </row>
        <row r="336">
          <cell r="O336">
            <v>46800.212500000001</v>
          </cell>
        </row>
        <row r="338">
          <cell r="O338">
            <v>25178.51083333333</v>
          </cell>
        </row>
        <row r="339">
          <cell r="O339">
            <v>375934.55916666659</v>
          </cell>
        </row>
        <row r="340">
          <cell r="O340">
            <v>131946.05416666667</v>
          </cell>
        </row>
        <row r="341">
          <cell r="O341">
            <v>58117.700000000004</v>
          </cell>
        </row>
        <row r="342">
          <cell r="O342">
            <v>6531.6608333333324</v>
          </cell>
        </row>
        <row r="343">
          <cell r="O343">
            <v>16439.703333333335</v>
          </cell>
        </row>
        <row r="344">
          <cell r="O344">
            <v>40910.392499999994</v>
          </cell>
        </row>
        <row r="345">
          <cell r="O345">
            <v>20369.208333333332</v>
          </cell>
        </row>
        <row r="346">
          <cell r="O346">
            <v>2193.0499999999997</v>
          </cell>
        </row>
        <row r="347">
          <cell r="O347">
            <v>6785.0083333333341</v>
          </cell>
        </row>
        <row r="348">
          <cell r="O348">
            <v>39858.42083333333</v>
          </cell>
        </row>
        <row r="354">
          <cell r="O354">
            <v>6594.8175000000001</v>
          </cell>
        </row>
        <row r="358">
          <cell r="O358">
            <v>0</v>
          </cell>
        </row>
        <row r="360">
          <cell r="O360">
            <v>349546.08333333331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5">
    <tabColor theme="8" tint="-0.499984740745262"/>
    <pageSetUpPr fitToPage="1"/>
  </sheetPr>
  <dimension ref="A1:I65526"/>
  <sheetViews>
    <sheetView zoomScale="90" zoomScaleNormal="90" zoomScaleSheetLayoutView="100" workbookViewId="0">
      <selection activeCell="F26" sqref="F26:H26"/>
    </sheetView>
  </sheetViews>
  <sheetFormatPr defaultColWidth="9" defaultRowHeight="15.75" x14ac:dyDescent="0.15"/>
  <cols>
    <col min="1" max="1" width="1.875" style="536" customWidth="1"/>
    <col min="2" max="2" width="20.875" style="536" customWidth="1"/>
    <col min="3" max="3" width="27.125" style="536" customWidth="1"/>
    <col min="4" max="5" width="8.5" style="536" customWidth="1"/>
    <col min="6" max="8" width="14.25" style="536" customWidth="1"/>
    <col min="9" max="9" width="24.75" style="536" customWidth="1"/>
    <col min="10" max="16384" width="9" style="536"/>
  </cols>
  <sheetData>
    <row r="1" spans="1:9" ht="16.5" thickBot="1" x14ac:dyDescent="0.2">
      <c r="A1" s="597"/>
    </row>
    <row r="2" spans="1:9" ht="39.75" customHeight="1" x14ac:dyDescent="0.15">
      <c r="B2" s="1207" t="s">
        <v>937</v>
      </c>
      <c r="C2" s="1208"/>
      <c r="D2" s="1208"/>
      <c r="E2" s="1208"/>
      <c r="F2" s="1208"/>
      <c r="G2" s="1208"/>
      <c r="H2" s="1208"/>
      <c r="I2" s="1209"/>
    </row>
    <row r="3" spans="1:9" ht="43.5" customHeight="1" x14ac:dyDescent="0.15">
      <c r="B3" s="1210" t="s">
        <v>933</v>
      </c>
      <c r="C3" s="1211"/>
      <c r="D3" s="1211"/>
      <c r="E3" s="1211"/>
      <c r="F3" s="1211"/>
      <c r="G3" s="1211"/>
      <c r="H3" s="1211"/>
      <c r="I3" s="1212"/>
    </row>
    <row r="4" spans="1:9" ht="9" customHeight="1" thickBot="1" x14ac:dyDescent="0.2">
      <c r="B4" s="538"/>
      <c r="I4" s="539"/>
    </row>
    <row r="5" spans="1:9" ht="29.25" customHeight="1" thickBot="1" x14ac:dyDescent="0.2">
      <c r="B5" s="538"/>
      <c r="C5" s="1213" t="s">
        <v>938</v>
      </c>
      <c r="D5" s="1214"/>
      <c r="E5" s="1214"/>
      <c r="F5" s="1214"/>
      <c r="G5" s="1214"/>
      <c r="H5" s="1215"/>
      <c r="I5" s="539"/>
    </row>
    <row r="6" spans="1:9" ht="28.5" customHeight="1" x14ac:dyDescent="0.15">
      <c r="B6" s="1204" t="s">
        <v>290</v>
      </c>
      <c r="C6" s="1205"/>
      <c r="D6" s="1205"/>
      <c r="E6" s="1205"/>
      <c r="F6" s="1205"/>
      <c r="G6" s="1205"/>
      <c r="H6" s="1205"/>
      <c r="I6" s="1206"/>
    </row>
    <row r="7" spans="1:9" ht="28.5" customHeight="1" x14ac:dyDescent="0.15">
      <c r="B7" s="1204" t="s">
        <v>939</v>
      </c>
      <c r="C7" s="1205"/>
      <c r="D7" s="1205"/>
      <c r="E7" s="1205"/>
      <c r="F7" s="1205"/>
      <c r="G7" s="1205"/>
      <c r="H7" s="1205"/>
      <c r="I7" s="1206"/>
    </row>
    <row r="8" spans="1:9" ht="50.1" customHeight="1" x14ac:dyDescent="0.15">
      <c r="B8" s="1216" t="s">
        <v>345</v>
      </c>
      <c r="C8" s="1217"/>
      <c r="D8" s="1217"/>
      <c r="E8" s="1217"/>
      <c r="F8" s="1217"/>
      <c r="G8" s="1217"/>
      <c r="H8" s="1217"/>
      <c r="I8" s="1218"/>
    </row>
    <row r="9" spans="1:9" ht="50.1" customHeight="1" x14ac:dyDescent="0.15">
      <c r="B9" s="1198" t="s">
        <v>940</v>
      </c>
      <c r="C9" s="1199"/>
      <c r="D9" s="1199"/>
      <c r="E9" s="1199"/>
      <c r="F9" s="1199"/>
      <c r="G9" s="1199"/>
      <c r="H9" s="1199"/>
      <c r="I9" s="1200"/>
    </row>
    <row r="10" spans="1:9" ht="50.1" customHeight="1" x14ac:dyDescent="0.15">
      <c r="B10" s="1198" t="s">
        <v>936</v>
      </c>
      <c r="C10" s="1199"/>
      <c r="D10" s="1199"/>
      <c r="E10" s="1199"/>
      <c r="F10" s="1199"/>
      <c r="G10" s="1199"/>
      <c r="H10" s="1199"/>
      <c r="I10" s="1200"/>
    </row>
    <row r="11" spans="1:9" ht="50.1" customHeight="1" x14ac:dyDescent="0.15">
      <c r="B11" s="1198" t="s">
        <v>924</v>
      </c>
      <c r="C11" s="1199"/>
      <c r="D11" s="1199"/>
      <c r="E11" s="1199"/>
      <c r="F11" s="1199"/>
      <c r="G11" s="1199"/>
      <c r="H11" s="1199"/>
      <c r="I11" s="1200"/>
    </row>
    <row r="12" spans="1:9" ht="37.5" customHeight="1" x14ac:dyDescent="0.15">
      <c r="B12" s="1219" t="s">
        <v>990</v>
      </c>
      <c r="C12" s="1220"/>
      <c r="D12" s="1220"/>
      <c r="E12" s="1220"/>
      <c r="F12" s="1220"/>
      <c r="G12" s="1220"/>
      <c r="H12" s="1220"/>
      <c r="I12" s="1221"/>
    </row>
    <row r="13" spans="1:9" ht="42" customHeight="1" x14ac:dyDescent="0.15">
      <c r="B13" s="1198" t="s">
        <v>925</v>
      </c>
      <c r="C13" s="1199"/>
      <c r="D13" s="1199"/>
      <c r="E13" s="1199"/>
      <c r="F13" s="1199"/>
      <c r="G13" s="1199"/>
      <c r="H13" s="1199"/>
      <c r="I13" s="1200"/>
    </row>
    <row r="14" spans="1:9" ht="36.75" customHeight="1" x14ac:dyDescent="0.15">
      <c r="B14" s="1198" t="s">
        <v>383</v>
      </c>
      <c r="C14" s="1199"/>
      <c r="D14" s="1199"/>
      <c r="E14" s="1199"/>
      <c r="F14" s="1199"/>
      <c r="G14" s="1199"/>
      <c r="H14" s="1199"/>
      <c r="I14" s="1200"/>
    </row>
    <row r="15" spans="1:9" ht="50.1" customHeight="1" x14ac:dyDescent="0.15">
      <c r="B15" s="1198" t="s">
        <v>926</v>
      </c>
      <c r="C15" s="1199"/>
      <c r="D15" s="1199"/>
      <c r="E15" s="1199"/>
      <c r="F15" s="1199"/>
      <c r="G15" s="1199"/>
      <c r="H15" s="1199"/>
      <c r="I15" s="1200"/>
    </row>
    <row r="16" spans="1:9" s="541" customFormat="1" ht="50.1" customHeight="1" x14ac:dyDescent="0.15">
      <c r="B16" s="1201" t="s">
        <v>929</v>
      </c>
      <c r="C16" s="1202"/>
      <c r="D16" s="1202"/>
      <c r="E16" s="1202"/>
      <c r="F16" s="1202"/>
      <c r="G16" s="1202"/>
      <c r="H16" s="1202"/>
      <c r="I16" s="1203"/>
    </row>
    <row r="17" spans="2:9" s="598" customFormat="1" ht="45" customHeight="1" x14ac:dyDescent="0.15">
      <c r="B17" s="1249" t="s">
        <v>991</v>
      </c>
      <c r="C17" s="1250"/>
      <c r="D17" s="1250"/>
      <c r="E17" s="1250"/>
      <c r="F17" s="1250"/>
      <c r="G17" s="1250"/>
      <c r="H17" s="1250"/>
      <c r="I17" s="1251"/>
    </row>
    <row r="18" spans="2:9" ht="45" customHeight="1" x14ac:dyDescent="0.15">
      <c r="B18" s="1198" t="s">
        <v>927</v>
      </c>
      <c r="C18" s="1199"/>
      <c r="D18" s="1199"/>
      <c r="E18" s="1199"/>
      <c r="F18" s="1199"/>
      <c r="G18" s="1199"/>
      <c r="H18" s="1199"/>
      <c r="I18" s="1200"/>
    </row>
    <row r="19" spans="2:9" ht="45" customHeight="1" x14ac:dyDescent="0.15">
      <c r="B19" s="1198" t="s">
        <v>928</v>
      </c>
      <c r="C19" s="1199"/>
      <c r="D19" s="1199"/>
      <c r="E19" s="1199"/>
      <c r="F19" s="1199"/>
      <c r="G19" s="1199"/>
      <c r="H19" s="1199"/>
      <c r="I19" s="1200"/>
    </row>
    <row r="20" spans="2:9" ht="45" customHeight="1" x14ac:dyDescent="0.15">
      <c r="B20" s="1198" t="s">
        <v>934</v>
      </c>
      <c r="C20" s="1199"/>
      <c r="D20" s="1199"/>
      <c r="E20" s="1199"/>
      <c r="F20" s="1199"/>
      <c r="G20" s="1199"/>
      <c r="H20" s="1199"/>
      <c r="I20" s="1200"/>
    </row>
    <row r="21" spans="2:9" ht="45" customHeight="1" x14ac:dyDescent="0.15">
      <c r="B21" s="1198" t="s">
        <v>930</v>
      </c>
      <c r="C21" s="1199"/>
      <c r="D21" s="1199"/>
      <c r="E21" s="1199"/>
      <c r="F21" s="1199"/>
      <c r="G21" s="1199"/>
      <c r="H21" s="1199"/>
      <c r="I21" s="1200"/>
    </row>
    <row r="22" spans="2:9" ht="45" customHeight="1" x14ac:dyDescent="0.15">
      <c r="B22" s="552" t="s">
        <v>387</v>
      </c>
      <c r="C22" s="540"/>
      <c r="G22" s="540"/>
      <c r="H22" s="540"/>
      <c r="I22" s="539"/>
    </row>
    <row r="23" spans="2:9" ht="9.9499999999999993" customHeight="1" x14ac:dyDescent="0.15">
      <c r="B23" s="542"/>
      <c r="C23" s="540"/>
      <c r="G23" s="540"/>
      <c r="H23" s="540"/>
      <c r="I23" s="539"/>
    </row>
    <row r="24" spans="2:9" ht="25.5" customHeight="1" x14ac:dyDescent="0.15">
      <c r="B24" s="538"/>
      <c r="C24" s="1252" t="s">
        <v>992</v>
      </c>
      <c r="D24" s="1253"/>
      <c r="E24" s="1253"/>
      <c r="F24" s="1253"/>
      <c r="G24" s="1253"/>
      <c r="H24" s="1254"/>
      <c r="I24" s="539"/>
    </row>
    <row r="25" spans="2:9" ht="22.5" customHeight="1" x14ac:dyDescent="0.15">
      <c r="B25" s="538"/>
      <c r="C25" s="543" t="s">
        <v>384</v>
      </c>
      <c r="D25" s="1034">
        <v>2016</v>
      </c>
      <c r="E25" s="1031">
        <v>2017</v>
      </c>
      <c r="F25" s="1232" t="s">
        <v>714</v>
      </c>
      <c r="G25" s="1232"/>
      <c r="H25" s="1233"/>
      <c r="I25" s="539"/>
    </row>
    <row r="26" spans="2:9" ht="21" customHeight="1" x14ac:dyDescent="0.15">
      <c r="B26" s="538"/>
      <c r="C26" s="544" t="s">
        <v>988</v>
      </c>
      <c r="D26" s="1030">
        <v>9.5000000000000001E-2</v>
      </c>
      <c r="E26" s="1037">
        <v>0.08</v>
      </c>
      <c r="F26" s="1230" t="s">
        <v>987</v>
      </c>
      <c r="G26" s="1230"/>
      <c r="H26" s="1231"/>
      <c r="I26" s="539"/>
    </row>
    <row r="27" spans="2:9" ht="21" customHeight="1" x14ac:dyDescent="0.25">
      <c r="B27" s="538"/>
      <c r="C27" s="544" t="s">
        <v>369</v>
      </c>
      <c r="D27" s="1035">
        <v>7.2999999999999995E-2</v>
      </c>
      <c r="E27" s="1032">
        <v>5.04E-2</v>
      </c>
      <c r="F27" s="1229" t="s">
        <v>749</v>
      </c>
      <c r="G27" s="1247"/>
      <c r="H27" s="1248"/>
      <c r="I27" s="539"/>
    </row>
    <row r="28" spans="2:9" ht="21" customHeight="1" x14ac:dyDescent="0.15">
      <c r="B28" s="538"/>
      <c r="C28" s="544" t="s">
        <v>370</v>
      </c>
      <c r="D28" s="1035">
        <v>9.3200000000000005E-2</v>
      </c>
      <c r="E28" s="1032">
        <v>5.4600000000000003E-2</v>
      </c>
      <c r="F28" s="1229" t="s">
        <v>713</v>
      </c>
      <c r="G28" s="1230"/>
      <c r="H28" s="1231"/>
      <c r="I28" s="539"/>
    </row>
    <row r="29" spans="2:9" ht="21" customHeight="1" x14ac:dyDescent="0.15">
      <c r="B29" s="538"/>
      <c r="C29" s="545" t="s">
        <v>378</v>
      </c>
      <c r="D29" s="1036">
        <v>6.2E-2</v>
      </c>
      <c r="E29" s="1033">
        <v>5.2999999999999999E-2</v>
      </c>
      <c r="F29" s="1244" t="s">
        <v>931</v>
      </c>
      <c r="G29" s="1245"/>
      <c r="H29" s="1246"/>
      <c r="I29" s="539"/>
    </row>
    <row r="30" spans="2:9" x14ac:dyDescent="0.15">
      <c r="B30" s="1240"/>
      <c r="C30" s="1241"/>
      <c r="D30" s="1241"/>
      <c r="E30" s="1241"/>
      <c r="F30" s="1241"/>
      <c r="G30" s="1241"/>
      <c r="H30" s="1241"/>
      <c r="I30" s="1242"/>
    </row>
    <row r="31" spans="2:9" x14ac:dyDescent="0.15">
      <c r="B31" s="1243"/>
      <c r="C31" s="1241"/>
      <c r="D31" s="1241"/>
      <c r="E31" s="1241"/>
      <c r="F31" s="1241"/>
      <c r="G31" s="1241"/>
      <c r="H31" s="1241"/>
      <c r="I31" s="1242"/>
    </row>
    <row r="32" spans="2:9" ht="13.5" customHeight="1" thickBot="1" x14ac:dyDescent="0.2">
      <c r="B32" s="546"/>
      <c r="C32" s="547"/>
      <c r="D32" s="547"/>
      <c r="E32" s="547"/>
      <c r="F32" s="547"/>
      <c r="G32" s="547"/>
      <c r="H32" s="547"/>
      <c r="I32" s="548"/>
    </row>
    <row r="33" spans="2:9" ht="30" customHeight="1" x14ac:dyDescent="0.15">
      <c r="B33" s="1234" t="s">
        <v>932</v>
      </c>
      <c r="C33" s="1235"/>
      <c r="D33" s="1235"/>
      <c r="E33" s="1235"/>
      <c r="F33" s="1235"/>
      <c r="G33" s="1235"/>
      <c r="H33" s="1235"/>
      <c r="I33" s="1236"/>
    </row>
    <row r="34" spans="2:9" ht="30" customHeight="1" thickBot="1" x14ac:dyDescent="0.2">
      <c r="B34" s="1237"/>
      <c r="C34" s="1238"/>
      <c r="D34" s="1238"/>
      <c r="E34" s="1238"/>
      <c r="F34" s="1238"/>
      <c r="G34" s="1238"/>
      <c r="H34" s="1238"/>
      <c r="I34" s="1239"/>
    </row>
    <row r="35" spans="2:9" x14ac:dyDescent="0.15">
      <c r="B35" s="549"/>
      <c r="C35" s="550"/>
      <c r="D35" s="550"/>
      <c r="E35" s="550"/>
      <c r="F35" s="550"/>
      <c r="G35" s="550"/>
      <c r="H35" s="550"/>
      <c r="I35" s="551"/>
    </row>
    <row r="36" spans="2:9" x14ac:dyDescent="0.15">
      <c r="B36" s="537" t="s">
        <v>291</v>
      </c>
      <c r="C36" s="540"/>
      <c r="D36" s="540"/>
      <c r="E36" s="540"/>
      <c r="F36" s="540"/>
      <c r="G36" s="540"/>
      <c r="H36" s="540"/>
      <c r="I36" s="539"/>
    </row>
    <row r="37" spans="2:9" ht="19.5" customHeight="1" x14ac:dyDescent="0.15">
      <c r="B37" s="1223" t="s">
        <v>371</v>
      </c>
      <c r="C37" s="1224"/>
      <c r="D37" s="1224"/>
      <c r="E37" s="1224"/>
      <c r="F37" s="1224"/>
      <c r="G37" s="1224"/>
      <c r="H37" s="1224"/>
      <c r="I37" s="1225"/>
    </row>
    <row r="38" spans="2:9" ht="16.5" thickBot="1" x14ac:dyDescent="0.2">
      <c r="B38" s="1226"/>
      <c r="C38" s="1227"/>
      <c r="D38" s="1227"/>
      <c r="E38" s="1227"/>
      <c r="F38" s="1227"/>
      <c r="G38" s="1227"/>
      <c r="H38" s="1227"/>
      <c r="I38" s="1228"/>
    </row>
    <row r="65525" spans="1:8" ht="14.25" customHeight="1" x14ac:dyDescent="0.15"/>
    <row r="65526" spans="1:8" ht="15" customHeight="1" x14ac:dyDescent="0.15">
      <c r="A65526" s="1222" t="s">
        <v>715</v>
      </c>
      <c r="B65526" s="1222"/>
      <c r="C65526" s="1222"/>
      <c r="D65526" s="1222"/>
      <c r="E65526" s="1222"/>
      <c r="F65526" s="1222"/>
      <c r="G65526" s="1222"/>
      <c r="H65526" s="1222"/>
    </row>
  </sheetData>
  <sheetProtection password="CC39" sheet="1" selectLockedCells="1" selectUnlockedCells="1"/>
  <mergeCells count="29">
    <mergeCell ref="A65526:H65526"/>
    <mergeCell ref="B37:I38"/>
    <mergeCell ref="F28:H28"/>
    <mergeCell ref="F25:H25"/>
    <mergeCell ref="B15:I15"/>
    <mergeCell ref="B33:I34"/>
    <mergeCell ref="B30:I31"/>
    <mergeCell ref="F29:H29"/>
    <mergeCell ref="F27:H27"/>
    <mergeCell ref="F26:H26"/>
    <mergeCell ref="B17:I17"/>
    <mergeCell ref="C24:H24"/>
    <mergeCell ref="B19:I19"/>
    <mergeCell ref="B21:I21"/>
    <mergeCell ref="B20:I20"/>
    <mergeCell ref="B18:I18"/>
    <mergeCell ref="B9:I9"/>
    <mergeCell ref="B16:I16"/>
    <mergeCell ref="B10:I10"/>
    <mergeCell ref="B6:I6"/>
    <mergeCell ref="B2:I2"/>
    <mergeCell ref="B7:I7"/>
    <mergeCell ref="B3:I3"/>
    <mergeCell ref="C5:H5"/>
    <mergeCell ref="B8:I8"/>
    <mergeCell ref="B11:I11"/>
    <mergeCell ref="B12:I12"/>
    <mergeCell ref="B14:I14"/>
    <mergeCell ref="B13:I13"/>
  </mergeCells>
  <phoneticPr fontId="0" type="noConversion"/>
  <printOptions horizontalCentered="1"/>
  <pageMargins left="0.19685039370078741" right="0.19685039370078741" top="0.33" bottom="0" header="0.51181102362204722" footer="0.51181102362204722"/>
  <pageSetup paperSize="9" scale="6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6">
    <tabColor theme="8" tint="-0.499984740745262"/>
    <pageSetUpPr fitToPage="1"/>
  </sheetPr>
  <dimension ref="A1:R215"/>
  <sheetViews>
    <sheetView showGridLines="0" zoomScale="80" zoomScaleNormal="80" workbookViewId="0">
      <pane ySplit="8" topLeftCell="A118" activePane="bottomLeft" state="frozen"/>
      <selection activeCell="H21" sqref="H21"/>
      <selection pane="bottomLeft" activeCell="E133" sqref="E133"/>
    </sheetView>
  </sheetViews>
  <sheetFormatPr defaultColWidth="9" defaultRowHeight="12.75" x14ac:dyDescent="0.2"/>
  <cols>
    <col min="1" max="1" width="4.75" style="167" customWidth="1"/>
    <col min="2" max="2" width="5.875" style="167" customWidth="1"/>
    <col min="3" max="3" width="37.75" style="167" bestFit="1" customWidth="1"/>
    <col min="4" max="4" width="2.875" style="167" hidden="1" customWidth="1"/>
    <col min="5" max="16" width="9.25" style="167" customWidth="1"/>
    <col min="17" max="17" width="10.125" style="167" customWidth="1"/>
    <col min="18" max="18" width="13.375" style="167" bestFit="1" customWidth="1"/>
    <col min="19" max="16384" width="9" style="162"/>
  </cols>
  <sheetData>
    <row r="1" spans="1:18" s="98" customFormat="1" ht="21" x14ac:dyDescent="0.35">
      <c r="A1" s="1255" t="s">
        <v>937</v>
      </c>
      <c r="B1" s="1255"/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1255"/>
      <c r="O1" s="1255"/>
      <c r="P1" s="1255"/>
      <c r="Q1" s="1255"/>
      <c r="R1" s="1255"/>
    </row>
    <row r="2" spans="1:18" s="98" customFormat="1" ht="15.75" customHeight="1" x14ac:dyDescent="0.35">
      <c r="A2" s="1255" t="s">
        <v>292</v>
      </c>
      <c r="B2" s="1255"/>
      <c r="C2" s="1255"/>
      <c r="D2" s="1255"/>
      <c r="E2" s="1255"/>
      <c r="F2" s="1255"/>
      <c r="G2" s="1255"/>
      <c r="H2" s="1255"/>
      <c r="I2" s="1255"/>
      <c r="J2" s="1255"/>
      <c r="K2" s="1255"/>
      <c r="L2" s="1255"/>
      <c r="M2" s="1255"/>
      <c r="N2" s="1255"/>
      <c r="O2" s="1255"/>
      <c r="P2" s="1255"/>
      <c r="Q2" s="1255"/>
      <c r="R2" s="1255"/>
    </row>
    <row r="3" spans="1:18" s="100" customFormat="1" ht="13.5" customHeight="1" x14ac:dyDescent="0.3">
      <c r="A3" s="1262" t="s">
        <v>1063</v>
      </c>
      <c r="B3" s="1262"/>
      <c r="C3" s="1262"/>
      <c r="D3" s="1262"/>
      <c r="E3" s="1262"/>
      <c r="F3" s="1262"/>
      <c r="G3" s="663"/>
      <c r="H3" s="663"/>
      <c r="I3" s="663"/>
      <c r="J3" s="663"/>
      <c r="K3" s="663"/>
      <c r="L3" s="663"/>
      <c r="M3" s="663"/>
      <c r="N3" s="663"/>
      <c r="O3" s="663"/>
      <c r="P3" s="663"/>
      <c r="Q3" s="663"/>
      <c r="R3" s="663"/>
    </row>
    <row r="4" spans="1:18" s="100" customFormat="1" ht="13.5" customHeight="1" x14ac:dyDescent="0.3">
      <c r="A4" s="1258" t="s">
        <v>1064</v>
      </c>
      <c r="B4" s="1258"/>
      <c r="C4" s="1258"/>
      <c r="D4" s="664"/>
      <c r="E4" s="665"/>
      <c r="F4" s="665"/>
      <c r="G4" s="663"/>
      <c r="H4" s="663"/>
      <c r="I4" s="663"/>
      <c r="J4" s="663"/>
      <c r="K4" s="663"/>
      <c r="L4" s="663"/>
      <c r="M4" s="663"/>
      <c r="N4" s="663"/>
      <c r="O4" s="663"/>
      <c r="P4" s="663"/>
      <c r="Q4" s="663"/>
      <c r="R4" s="663"/>
    </row>
    <row r="5" spans="1:18" s="100" customFormat="1" ht="13.5" customHeight="1" x14ac:dyDescent="0.3">
      <c r="A5" s="1258" t="s">
        <v>1065</v>
      </c>
      <c r="B5" s="1258"/>
      <c r="C5" s="1258"/>
      <c r="D5" s="664"/>
      <c r="E5" s="665"/>
      <c r="F5" s="665"/>
      <c r="G5" s="663"/>
      <c r="H5" s="663"/>
      <c r="I5" s="663"/>
      <c r="J5" s="663"/>
      <c r="K5" s="663"/>
      <c r="L5" s="663"/>
      <c r="M5" s="663"/>
      <c r="N5" s="663"/>
      <c r="O5" s="663"/>
      <c r="P5" s="663"/>
      <c r="Q5" s="663"/>
      <c r="R5" s="663"/>
    </row>
    <row r="6" spans="1:18" s="100" customFormat="1" ht="13.5" customHeight="1" x14ac:dyDescent="0.3">
      <c r="A6" s="1258" t="s">
        <v>1066</v>
      </c>
      <c r="B6" s="1258"/>
      <c r="C6" s="1258"/>
      <c r="D6" s="664"/>
      <c r="E6" s="665"/>
      <c r="F6" s="665"/>
      <c r="G6" s="663"/>
      <c r="H6" s="663"/>
      <c r="I6" s="663"/>
      <c r="J6" s="663"/>
      <c r="K6" s="663"/>
      <c r="L6" s="663"/>
      <c r="M6" s="663"/>
      <c r="N6" s="663"/>
      <c r="O6" s="663"/>
      <c r="P6" s="663"/>
      <c r="Q6" s="666"/>
      <c r="R6" s="663"/>
    </row>
    <row r="7" spans="1:18" s="100" customFormat="1" ht="21" customHeight="1" x14ac:dyDescent="0.3">
      <c r="A7" s="661" t="s">
        <v>0</v>
      </c>
      <c r="B7" s="667"/>
      <c r="C7" s="667"/>
      <c r="D7" s="667"/>
      <c r="E7" s="1259">
        <v>2017</v>
      </c>
      <c r="F7" s="1260"/>
      <c r="G7" s="1260"/>
      <c r="H7" s="1260"/>
      <c r="I7" s="1260"/>
      <c r="J7" s="1260"/>
      <c r="K7" s="1260"/>
      <c r="L7" s="1260"/>
      <c r="M7" s="1260"/>
      <c r="N7" s="1260"/>
      <c r="O7" s="1260"/>
      <c r="P7" s="1261"/>
      <c r="Q7" s="668" t="s">
        <v>374</v>
      </c>
      <c r="R7" s="668">
        <v>2017</v>
      </c>
    </row>
    <row r="8" spans="1:18" s="103" customFormat="1" ht="13.5" customHeight="1" x14ac:dyDescent="0.3">
      <c r="A8" s="669"/>
      <c r="B8" s="662" t="s">
        <v>160</v>
      </c>
      <c r="C8" s="670"/>
      <c r="D8" s="670"/>
      <c r="E8" s="650" t="s">
        <v>425</v>
      </c>
      <c r="F8" s="650" t="s">
        <v>426</v>
      </c>
      <c r="G8" s="650" t="s">
        <v>427</v>
      </c>
      <c r="H8" s="650" t="s">
        <v>428</v>
      </c>
      <c r="I8" s="650" t="s">
        <v>429</v>
      </c>
      <c r="J8" s="650" t="s">
        <v>430</v>
      </c>
      <c r="K8" s="650" t="s">
        <v>431</v>
      </c>
      <c r="L8" s="650" t="s">
        <v>432</v>
      </c>
      <c r="M8" s="650" t="s">
        <v>433</v>
      </c>
      <c r="N8" s="650" t="s">
        <v>434</v>
      </c>
      <c r="O8" s="650" t="s">
        <v>435</v>
      </c>
      <c r="P8" s="650" t="s">
        <v>436</v>
      </c>
      <c r="Q8" s="671">
        <v>2017</v>
      </c>
      <c r="R8" s="672" t="s">
        <v>289</v>
      </c>
    </row>
    <row r="9" spans="1:18" s="100" customFormat="1" ht="13.5" customHeight="1" x14ac:dyDescent="0.3">
      <c r="A9" s="673"/>
      <c r="B9" s="104"/>
      <c r="C9" s="105" t="s">
        <v>1</v>
      </c>
      <c r="D9" s="105"/>
      <c r="E9" s="106">
        <v>8</v>
      </c>
      <c r="F9" s="106">
        <v>8</v>
      </c>
      <c r="G9" s="106">
        <v>8</v>
      </c>
      <c r="H9" s="106">
        <v>8</v>
      </c>
      <c r="I9" s="106">
        <v>8</v>
      </c>
      <c r="J9" s="106">
        <v>8</v>
      </c>
      <c r="K9" s="106">
        <v>8</v>
      </c>
      <c r="L9" s="106">
        <v>8</v>
      </c>
      <c r="M9" s="106">
        <v>8</v>
      </c>
      <c r="N9" s="106">
        <v>8</v>
      </c>
      <c r="O9" s="106">
        <v>8</v>
      </c>
      <c r="P9" s="106">
        <v>8</v>
      </c>
      <c r="Q9" s="107"/>
      <c r="R9" s="108">
        <f>AVERAGE(E9:P9)</f>
        <v>8</v>
      </c>
    </row>
    <row r="10" spans="1:18" s="100" customFormat="1" ht="13.5" customHeight="1" x14ac:dyDescent="0.3">
      <c r="A10" s="673"/>
      <c r="B10" s="104"/>
      <c r="C10" s="109" t="s">
        <v>4</v>
      </c>
      <c r="D10" s="109"/>
      <c r="E10" s="106">
        <v>8</v>
      </c>
      <c r="F10" s="106">
        <v>8</v>
      </c>
      <c r="G10" s="106">
        <v>8</v>
      </c>
      <c r="H10" s="106">
        <v>8</v>
      </c>
      <c r="I10" s="106">
        <v>8</v>
      </c>
      <c r="J10" s="106">
        <v>8</v>
      </c>
      <c r="K10" s="106">
        <v>8</v>
      </c>
      <c r="L10" s="106">
        <v>8</v>
      </c>
      <c r="M10" s="106">
        <v>8</v>
      </c>
      <c r="N10" s="106">
        <v>8</v>
      </c>
      <c r="O10" s="106">
        <v>8</v>
      </c>
      <c r="P10" s="106">
        <v>8</v>
      </c>
      <c r="Q10" s="107"/>
      <c r="R10" s="108">
        <f t="shared" ref="R10:R30" si="0">AVERAGE(E10:P10)</f>
        <v>8</v>
      </c>
    </row>
    <row r="11" spans="1:18" s="100" customFormat="1" ht="13.5" customHeight="1" x14ac:dyDescent="0.3">
      <c r="A11" s="673"/>
      <c r="B11" s="104"/>
      <c r="C11" s="109" t="s">
        <v>5</v>
      </c>
      <c r="D11" s="109"/>
      <c r="E11" s="106">
        <v>18</v>
      </c>
      <c r="F11" s="106">
        <v>18</v>
      </c>
      <c r="G11" s="106">
        <v>18</v>
      </c>
      <c r="H11" s="106">
        <v>18</v>
      </c>
      <c r="I11" s="106">
        <v>18</v>
      </c>
      <c r="J11" s="106">
        <v>18</v>
      </c>
      <c r="K11" s="106">
        <v>18</v>
      </c>
      <c r="L11" s="106">
        <v>18</v>
      </c>
      <c r="M11" s="106">
        <v>18</v>
      </c>
      <c r="N11" s="106">
        <v>18</v>
      </c>
      <c r="O11" s="106">
        <v>18</v>
      </c>
      <c r="P11" s="106">
        <v>18</v>
      </c>
      <c r="Q11" s="107"/>
      <c r="R11" s="108">
        <f t="shared" si="0"/>
        <v>18</v>
      </c>
    </row>
    <row r="12" spans="1:18" s="100" customFormat="1" ht="13.5" customHeight="1" x14ac:dyDescent="0.3">
      <c r="A12" s="673"/>
      <c r="B12" s="104"/>
      <c r="C12" s="109" t="s">
        <v>6</v>
      </c>
      <c r="D12" s="109"/>
      <c r="E12" s="106">
        <v>0</v>
      </c>
      <c r="F12" s="106">
        <v>0</v>
      </c>
      <c r="G12" s="106">
        <v>0</v>
      </c>
      <c r="H12" s="106">
        <v>0</v>
      </c>
      <c r="I12" s="106">
        <v>0</v>
      </c>
      <c r="J12" s="106">
        <v>0</v>
      </c>
      <c r="K12" s="106">
        <v>0</v>
      </c>
      <c r="L12" s="106">
        <v>0</v>
      </c>
      <c r="M12" s="106">
        <v>0</v>
      </c>
      <c r="N12" s="106">
        <v>0</v>
      </c>
      <c r="O12" s="106">
        <v>0</v>
      </c>
      <c r="P12" s="106">
        <v>0</v>
      </c>
      <c r="Q12" s="107"/>
      <c r="R12" s="108">
        <f t="shared" si="0"/>
        <v>0</v>
      </c>
    </row>
    <row r="13" spans="1:18" s="100" customFormat="1" ht="13.5" customHeight="1" x14ac:dyDescent="0.3">
      <c r="A13" s="673"/>
      <c r="B13" s="104"/>
      <c r="C13" s="109" t="s">
        <v>7</v>
      </c>
      <c r="D13" s="109"/>
      <c r="E13" s="106">
        <v>10</v>
      </c>
      <c r="F13" s="106">
        <v>10</v>
      </c>
      <c r="G13" s="106">
        <v>10</v>
      </c>
      <c r="H13" s="106">
        <v>10</v>
      </c>
      <c r="I13" s="106">
        <v>10</v>
      </c>
      <c r="J13" s="106">
        <v>10</v>
      </c>
      <c r="K13" s="106">
        <v>10</v>
      </c>
      <c r="L13" s="106">
        <v>10</v>
      </c>
      <c r="M13" s="106">
        <v>10</v>
      </c>
      <c r="N13" s="106">
        <v>10</v>
      </c>
      <c r="O13" s="106">
        <v>10</v>
      </c>
      <c r="P13" s="106">
        <v>10</v>
      </c>
      <c r="Q13" s="107"/>
      <c r="R13" s="108">
        <f t="shared" si="0"/>
        <v>10</v>
      </c>
    </row>
    <row r="14" spans="1:18" s="100" customFormat="1" ht="13.5" customHeight="1" x14ac:dyDescent="0.3">
      <c r="A14" s="673"/>
      <c r="B14" s="104"/>
      <c r="C14" s="109" t="s">
        <v>8</v>
      </c>
      <c r="D14" s="109"/>
      <c r="E14" s="106">
        <v>10</v>
      </c>
      <c r="F14" s="106">
        <v>10</v>
      </c>
      <c r="G14" s="106">
        <v>10</v>
      </c>
      <c r="H14" s="106">
        <v>10</v>
      </c>
      <c r="I14" s="106">
        <v>10</v>
      </c>
      <c r="J14" s="106">
        <v>10</v>
      </c>
      <c r="K14" s="106">
        <v>10</v>
      </c>
      <c r="L14" s="106">
        <v>10</v>
      </c>
      <c r="M14" s="106">
        <v>10</v>
      </c>
      <c r="N14" s="106">
        <v>10</v>
      </c>
      <c r="O14" s="106">
        <v>10</v>
      </c>
      <c r="P14" s="106">
        <v>10</v>
      </c>
      <c r="Q14" s="107"/>
      <c r="R14" s="108">
        <f t="shared" si="0"/>
        <v>10</v>
      </c>
    </row>
    <row r="15" spans="1:18" s="100" customFormat="1" ht="13.5" customHeight="1" x14ac:dyDescent="0.3">
      <c r="A15" s="673"/>
      <c r="B15" s="104"/>
      <c r="C15" s="109" t="s">
        <v>9</v>
      </c>
      <c r="D15" s="109"/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  <c r="Q15" s="107"/>
      <c r="R15" s="108">
        <f t="shared" si="0"/>
        <v>0</v>
      </c>
    </row>
    <row r="16" spans="1:18" s="100" customFormat="1" ht="13.5" customHeight="1" x14ac:dyDescent="0.3">
      <c r="A16" s="673"/>
      <c r="B16" s="104"/>
      <c r="C16" s="109" t="s">
        <v>347</v>
      </c>
      <c r="D16" s="109"/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7"/>
      <c r="R16" s="108">
        <f t="shared" si="0"/>
        <v>0</v>
      </c>
    </row>
    <row r="17" spans="1:18" s="100" customFormat="1" ht="13.5" customHeight="1" x14ac:dyDescent="0.3">
      <c r="A17" s="673"/>
      <c r="B17" s="104"/>
      <c r="C17" s="109" t="s">
        <v>331</v>
      </c>
      <c r="D17" s="109"/>
      <c r="E17" s="106">
        <v>35</v>
      </c>
      <c r="F17" s="106">
        <v>35</v>
      </c>
      <c r="G17" s="106">
        <v>35</v>
      </c>
      <c r="H17" s="106">
        <v>35</v>
      </c>
      <c r="I17" s="106">
        <v>35</v>
      </c>
      <c r="J17" s="106">
        <v>35</v>
      </c>
      <c r="K17" s="106">
        <v>35</v>
      </c>
      <c r="L17" s="106">
        <v>35</v>
      </c>
      <c r="M17" s="106">
        <v>35</v>
      </c>
      <c r="N17" s="106">
        <v>35</v>
      </c>
      <c r="O17" s="106">
        <v>35</v>
      </c>
      <c r="P17" s="106">
        <v>35</v>
      </c>
      <c r="Q17" s="107"/>
      <c r="R17" s="108">
        <f t="shared" si="0"/>
        <v>35</v>
      </c>
    </row>
    <row r="18" spans="1:18" s="100" customFormat="1" ht="13.5" customHeight="1" x14ac:dyDescent="0.3">
      <c r="A18" s="673"/>
      <c r="B18" s="104"/>
      <c r="C18" s="110" t="s">
        <v>330</v>
      </c>
      <c r="D18" s="110"/>
      <c r="E18" s="106">
        <v>0</v>
      </c>
      <c r="F18" s="106">
        <v>0</v>
      </c>
      <c r="G18" s="106">
        <v>0</v>
      </c>
      <c r="H18" s="106">
        <v>0</v>
      </c>
      <c r="I18" s="106">
        <v>0</v>
      </c>
      <c r="J18" s="106">
        <v>0</v>
      </c>
      <c r="K18" s="106">
        <v>0</v>
      </c>
      <c r="L18" s="106">
        <v>0</v>
      </c>
      <c r="M18" s="106">
        <v>0</v>
      </c>
      <c r="N18" s="106">
        <v>0</v>
      </c>
      <c r="O18" s="106">
        <v>0</v>
      </c>
      <c r="P18" s="106">
        <v>0</v>
      </c>
      <c r="Q18" s="107"/>
      <c r="R18" s="108">
        <f t="shared" si="0"/>
        <v>0</v>
      </c>
    </row>
    <row r="19" spans="1:18" s="100" customFormat="1" ht="13.5" customHeight="1" x14ac:dyDescent="0.3">
      <c r="A19" s="673"/>
      <c r="B19" s="111"/>
      <c r="C19" s="112" t="s">
        <v>10</v>
      </c>
      <c r="D19" s="112"/>
      <c r="E19" s="113">
        <f t="shared" ref="E19:O19" si="1">SUM(E9:E18)</f>
        <v>89</v>
      </c>
      <c r="F19" s="113">
        <f t="shared" si="1"/>
        <v>89</v>
      </c>
      <c r="G19" s="113">
        <f>SUM(G9:G18)</f>
        <v>89</v>
      </c>
      <c r="H19" s="113">
        <f t="shared" si="1"/>
        <v>89</v>
      </c>
      <c r="I19" s="113">
        <f t="shared" si="1"/>
        <v>89</v>
      </c>
      <c r="J19" s="113">
        <f t="shared" si="1"/>
        <v>89</v>
      </c>
      <c r="K19" s="113">
        <f t="shared" si="1"/>
        <v>89</v>
      </c>
      <c r="L19" s="113">
        <f t="shared" si="1"/>
        <v>89</v>
      </c>
      <c r="M19" s="113">
        <f t="shared" si="1"/>
        <v>89</v>
      </c>
      <c r="N19" s="113">
        <f t="shared" si="1"/>
        <v>89</v>
      </c>
      <c r="O19" s="113">
        <f t="shared" si="1"/>
        <v>89</v>
      </c>
      <c r="P19" s="113">
        <f>SUM(P9:P18)</f>
        <v>89</v>
      </c>
      <c r="Q19" s="114"/>
      <c r="R19" s="115">
        <f>SUM(R9:R18)</f>
        <v>89</v>
      </c>
    </row>
    <row r="20" spans="1:18" s="100" customFormat="1" ht="13.5" customHeight="1" x14ac:dyDescent="0.3">
      <c r="A20" s="673"/>
      <c r="B20" s="681" t="s">
        <v>277</v>
      </c>
      <c r="C20" s="686"/>
      <c r="D20" s="686"/>
      <c r="E20" s="686"/>
      <c r="F20" s="686"/>
      <c r="G20" s="686"/>
      <c r="H20" s="686"/>
      <c r="I20" s="686"/>
      <c r="J20" s="686"/>
      <c r="K20" s="686"/>
      <c r="L20" s="686"/>
      <c r="M20" s="686"/>
      <c r="N20" s="686"/>
      <c r="O20" s="686"/>
      <c r="P20" s="686"/>
      <c r="Q20" s="686"/>
      <c r="R20" s="687"/>
    </row>
    <row r="21" spans="1:18" s="100" customFormat="1" ht="13.5" customHeight="1" x14ac:dyDescent="0.3">
      <c r="A21" s="673"/>
      <c r="B21" s="104"/>
      <c r="C21" s="109" t="s">
        <v>270</v>
      </c>
      <c r="D21" s="109"/>
      <c r="E21" s="116">
        <v>198.4</v>
      </c>
      <c r="F21" s="116">
        <v>185.60000000000002</v>
      </c>
      <c r="G21" s="116">
        <v>198.4</v>
      </c>
      <c r="H21" s="116">
        <v>192</v>
      </c>
      <c r="I21" s="116">
        <v>198.4</v>
      </c>
      <c r="J21" s="116">
        <v>192</v>
      </c>
      <c r="K21" s="116">
        <v>198.4</v>
      </c>
      <c r="L21" s="116">
        <v>198.4</v>
      </c>
      <c r="M21" s="116">
        <v>192</v>
      </c>
      <c r="N21" s="116">
        <v>198.4</v>
      </c>
      <c r="O21" s="116">
        <v>192</v>
      </c>
      <c r="P21" s="116">
        <v>198.4</v>
      </c>
      <c r="Q21" s="606">
        <f>SUM(E21:P21)</f>
        <v>2342.4</v>
      </c>
      <c r="R21" s="117">
        <f>AVERAGE(E21:P21)</f>
        <v>195.20000000000002</v>
      </c>
    </row>
    <row r="22" spans="1:18" s="100" customFormat="1" ht="13.5" customHeight="1" x14ac:dyDescent="0.3">
      <c r="A22" s="673"/>
      <c r="B22" s="104"/>
      <c r="C22" s="109" t="s">
        <v>271</v>
      </c>
      <c r="D22" s="109"/>
      <c r="E22" s="106">
        <v>124</v>
      </c>
      <c r="F22" s="106">
        <v>116</v>
      </c>
      <c r="G22" s="106">
        <v>124</v>
      </c>
      <c r="H22" s="106">
        <v>120</v>
      </c>
      <c r="I22" s="106">
        <v>124</v>
      </c>
      <c r="J22" s="106">
        <v>120</v>
      </c>
      <c r="K22" s="106">
        <v>124</v>
      </c>
      <c r="L22" s="106">
        <v>124</v>
      </c>
      <c r="M22" s="106">
        <v>120</v>
      </c>
      <c r="N22" s="106">
        <v>124</v>
      </c>
      <c r="O22" s="106">
        <v>120</v>
      </c>
      <c r="P22" s="106">
        <v>124</v>
      </c>
      <c r="Q22" s="607">
        <f>SUM(E22:P22)</f>
        <v>1464</v>
      </c>
      <c r="R22" s="108">
        <f>AVERAGE(E22:P22)</f>
        <v>122</v>
      </c>
    </row>
    <row r="23" spans="1:18" s="100" customFormat="1" ht="13.5" customHeight="1" x14ac:dyDescent="0.3">
      <c r="A23" s="673"/>
      <c r="B23" s="104"/>
      <c r="C23" s="109" t="s">
        <v>272</v>
      </c>
      <c r="D23" s="109"/>
      <c r="E23" s="106">
        <v>446.40000000000003</v>
      </c>
      <c r="F23" s="106">
        <v>417.6</v>
      </c>
      <c r="G23" s="106">
        <v>446.40000000000003</v>
      </c>
      <c r="H23" s="106">
        <v>432</v>
      </c>
      <c r="I23" s="106">
        <v>446.40000000000003</v>
      </c>
      <c r="J23" s="106">
        <v>432</v>
      </c>
      <c r="K23" s="106">
        <v>446.40000000000003</v>
      </c>
      <c r="L23" s="106">
        <v>446.40000000000003</v>
      </c>
      <c r="M23" s="106">
        <v>432</v>
      </c>
      <c r="N23" s="106">
        <v>446.40000000000003</v>
      </c>
      <c r="O23" s="106">
        <v>432</v>
      </c>
      <c r="P23" s="106">
        <v>446.40000000000003</v>
      </c>
      <c r="Q23" s="607">
        <f>SUM(E23:P23)</f>
        <v>5270.4</v>
      </c>
      <c r="R23" s="108">
        <f>AVERAGE(E23:P23)</f>
        <v>439.2</v>
      </c>
    </row>
    <row r="24" spans="1:18" s="100" customFormat="1" ht="13.5" customHeight="1" x14ac:dyDescent="0.3">
      <c r="A24" s="673"/>
      <c r="B24" s="104"/>
      <c r="C24" s="109" t="s">
        <v>273</v>
      </c>
      <c r="D24" s="109"/>
      <c r="E24" s="106">
        <v>0</v>
      </c>
      <c r="F24" s="106">
        <v>0</v>
      </c>
      <c r="G24" s="106">
        <v>0</v>
      </c>
      <c r="H24" s="106">
        <v>0</v>
      </c>
      <c r="I24" s="106">
        <v>0</v>
      </c>
      <c r="J24" s="106">
        <v>0</v>
      </c>
      <c r="K24" s="106">
        <v>0</v>
      </c>
      <c r="L24" s="106">
        <v>0</v>
      </c>
      <c r="M24" s="106">
        <v>0</v>
      </c>
      <c r="N24" s="106">
        <v>0</v>
      </c>
      <c r="O24" s="106">
        <v>0</v>
      </c>
      <c r="P24" s="106">
        <v>0</v>
      </c>
      <c r="Q24" s="607">
        <f t="shared" ref="Q24:Q30" si="2">SUM(E24:P24)</f>
        <v>0</v>
      </c>
      <c r="R24" s="108">
        <f t="shared" si="0"/>
        <v>0</v>
      </c>
    </row>
    <row r="25" spans="1:18" s="100" customFormat="1" ht="13.5" customHeight="1" x14ac:dyDescent="0.3">
      <c r="A25" s="673"/>
      <c r="B25" s="104"/>
      <c r="C25" s="109" t="s">
        <v>274</v>
      </c>
      <c r="D25" s="109"/>
      <c r="E25" s="106">
        <v>279</v>
      </c>
      <c r="F25" s="106">
        <v>261</v>
      </c>
      <c r="G25" s="106">
        <v>279</v>
      </c>
      <c r="H25" s="106">
        <v>270</v>
      </c>
      <c r="I25" s="106">
        <v>279</v>
      </c>
      <c r="J25" s="106">
        <v>270</v>
      </c>
      <c r="K25" s="106">
        <v>279</v>
      </c>
      <c r="L25" s="106">
        <v>279</v>
      </c>
      <c r="M25" s="106">
        <v>270</v>
      </c>
      <c r="N25" s="106">
        <v>279</v>
      </c>
      <c r="O25" s="106">
        <v>270</v>
      </c>
      <c r="P25" s="106">
        <v>279</v>
      </c>
      <c r="Q25" s="607">
        <f t="shared" si="2"/>
        <v>3294</v>
      </c>
      <c r="R25" s="108">
        <f t="shared" si="0"/>
        <v>274.5</v>
      </c>
    </row>
    <row r="26" spans="1:18" s="100" customFormat="1" ht="13.5" customHeight="1" x14ac:dyDescent="0.3">
      <c r="A26" s="673"/>
      <c r="B26" s="104"/>
      <c r="C26" s="109" t="s">
        <v>275</v>
      </c>
      <c r="D26" s="109"/>
      <c r="E26" s="106">
        <v>244.9</v>
      </c>
      <c r="F26" s="106">
        <v>229.10000000000002</v>
      </c>
      <c r="G26" s="106">
        <v>244.9</v>
      </c>
      <c r="H26" s="106">
        <v>237</v>
      </c>
      <c r="I26" s="106">
        <v>244.9</v>
      </c>
      <c r="J26" s="106">
        <v>237</v>
      </c>
      <c r="K26" s="106">
        <v>244.9</v>
      </c>
      <c r="L26" s="106">
        <v>244.9</v>
      </c>
      <c r="M26" s="106">
        <v>237</v>
      </c>
      <c r="N26" s="106">
        <v>244.9</v>
      </c>
      <c r="O26" s="106">
        <v>237</v>
      </c>
      <c r="P26" s="106">
        <v>244.9</v>
      </c>
      <c r="Q26" s="607">
        <f t="shared" si="2"/>
        <v>2891.4000000000005</v>
      </c>
      <c r="R26" s="108">
        <f t="shared" si="0"/>
        <v>240.95000000000005</v>
      </c>
    </row>
    <row r="27" spans="1:18" s="100" customFormat="1" ht="13.5" customHeight="1" x14ac:dyDescent="0.3">
      <c r="A27" s="673"/>
      <c r="B27" s="104"/>
      <c r="C27" s="109" t="s">
        <v>276</v>
      </c>
      <c r="D27" s="109"/>
      <c r="E27" s="106">
        <v>0</v>
      </c>
      <c r="F27" s="106">
        <v>0</v>
      </c>
      <c r="G27" s="106">
        <v>0</v>
      </c>
      <c r="H27" s="106">
        <v>0</v>
      </c>
      <c r="I27" s="106">
        <v>0</v>
      </c>
      <c r="J27" s="106">
        <v>0</v>
      </c>
      <c r="K27" s="106">
        <v>0</v>
      </c>
      <c r="L27" s="106">
        <v>0</v>
      </c>
      <c r="M27" s="106">
        <v>0</v>
      </c>
      <c r="N27" s="106">
        <v>0</v>
      </c>
      <c r="O27" s="106">
        <v>0</v>
      </c>
      <c r="P27" s="106">
        <v>0</v>
      </c>
      <c r="Q27" s="607">
        <f t="shared" si="2"/>
        <v>0</v>
      </c>
      <c r="R27" s="108">
        <f t="shared" si="0"/>
        <v>0</v>
      </c>
    </row>
    <row r="28" spans="1:18" s="100" customFormat="1" ht="13.5" customHeight="1" x14ac:dyDescent="0.3">
      <c r="A28" s="673"/>
      <c r="B28" s="104"/>
      <c r="C28" s="109" t="s">
        <v>348</v>
      </c>
      <c r="D28" s="109"/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  <c r="M28" s="106">
        <v>0</v>
      </c>
      <c r="N28" s="106">
        <v>0</v>
      </c>
      <c r="O28" s="106">
        <v>0</v>
      </c>
      <c r="P28" s="106">
        <v>0</v>
      </c>
      <c r="Q28" s="607">
        <f t="shared" si="2"/>
        <v>0</v>
      </c>
      <c r="R28" s="108">
        <f t="shared" si="0"/>
        <v>0</v>
      </c>
    </row>
    <row r="29" spans="1:18" s="100" customFormat="1" ht="13.5" customHeight="1" x14ac:dyDescent="0.3">
      <c r="A29" s="673"/>
      <c r="B29" s="104"/>
      <c r="C29" s="109" t="s">
        <v>332</v>
      </c>
      <c r="D29" s="109"/>
      <c r="E29" s="106">
        <v>933.1</v>
      </c>
      <c r="F29" s="106">
        <v>872.9</v>
      </c>
      <c r="G29" s="106">
        <v>933.1</v>
      </c>
      <c r="H29" s="106">
        <v>903</v>
      </c>
      <c r="I29" s="106">
        <v>933.1</v>
      </c>
      <c r="J29" s="106">
        <v>903</v>
      </c>
      <c r="K29" s="106">
        <v>933.1</v>
      </c>
      <c r="L29" s="106">
        <v>933.1</v>
      </c>
      <c r="M29" s="106">
        <v>903</v>
      </c>
      <c r="N29" s="106">
        <v>933.1</v>
      </c>
      <c r="O29" s="106">
        <v>903</v>
      </c>
      <c r="P29" s="106">
        <v>933.1</v>
      </c>
      <c r="Q29" s="607">
        <f t="shared" si="2"/>
        <v>11016.600000000002</v>
      </c>
      <c r="R29" s="108">
        <f t="shared" si="0"/>
        <v>918.05000000000018</v>
      </c>
    </row>
    <row r="30" spans="1:18" s="100" customFormat="1" ht="13.5" customHeight="1" x14ac:dyDescent="0.3">
      <c r="A30" s="673"/>
      <c r="B30" s="104"/>
      <c r="C30" s="110" t="s">
        <v>333</v>
      </c>
      <c r="D30" s="110"/>
      <c r="E30" s="106">
        <v>0</v>
      </c>
      <c r="F30" s="106">
        <v>0</v>
      </c>
      <c r="G30" s="106">
        <v>0</v>
      </c>
      <c r="H30" s="106">
        <v>0</v>
      </c>
      <c r="I30" s="106">
        <v>0</v>
      </c>
      <c r="J30" s="106">
        <v>0</v>
      </c>
      <c r="K30" s="106">
        <v>0</v>
      </c>
      <c r="L30" s="106">
        <v>0</v>
      </c>
      <c r="M30" s="106">
        <v>0</v>
      </c>
      <c r="N30" s="106">
        <v>0</v>
      </c>
      <c r="O30" s="106">
        <v>0</v>
      </c>
      <c r="P30" s="106">
        <v>0</v>
      </c>
      <c r="Q30" s="607">
        <f t="shared" si="2"/>
        <v>0</v>
      </c>
      <c r="R30" s="108">
        <f t="shared" si="0"/>
        <v>0</v>
      </c>
    </row>
    <row r="31" spans="1:18" s="100" customFormat="1" ht="13.5" customHeight="1" x14ac:dyDescent="0.3">
      <c r="A31" s="673"/>
      <c r="B31" s="111"/>
      <c r="C31" s="112" t="s">
        <v>278</v>
      </c>
      <c r="D31" s="112"/>
      <c r="E31" s="113">
        <f t="shared" ref="E31:Q31" si="3">SUM(E21:E30)</f>
        <v>2225.8000000000002</v>
      </c>
      <c r="F31" s="113">
        <f t="shared" si="3"/>
        <v>2082.2000000000003</v>
      </c>
      <c r="G31" s="113">
        <f t="shared" si="3"/>
        <v>2225.8000000000002</v>
      </c>
      <c r="H31" s="113">
        <f t="shared" si="3"/>
        <v>2154</v>
      </c>
      <c r="I31" s="113">
        <f t="shared" si="3"/>
        <v>2225.8000000000002</v>
      </c>
      <c r="J31" s="113">
        <f t="shared" si="3"/>
        <v>2154</v>
      </c>
      <c r="K31" s="113">
        <f t="shared" si="3"/>
        <v>2225.8000000000002</v>
      </c>
      <c r="L31" s="113">
        <f t="shared" si="3"/>
        <v>2225.8000000000002</v>
      </c>
      <c r="M31" s="113">
        <f t="shared" si="3"/>
        <v>2154</v>
      </c>
      <c r="N31" s="113">
        <f t="shared" si="3"/>
        <v>2225.8000000000002</v>
      </c>
      <c r="O31" s="113">
        <f t="shared" si="3"/>
        <v>2154</v>
      </c>
      <c r="P31" s="113">
        <f>SUM(P21:P30)</f>
        <v>2225.8000000000002</v>
      </c>
      <c r="Q31" s="608">
        <f t="shared" si="3"/>
        <v>26278.800000000003</v>
      </c>
      <c r="R31" s="115">
        <f>SUM(R21:R30)</f>
        <v>2189.9000000000005</v>
      </c>
    </row>
    <row r="32" spans="1:18" s="103" customFormat="1" ht="13.5" customHeight="1" x14ac:dyDescent="0.3">
      <c r="A32" s="674"/>
      <c r="B32" s="1256" t="s">
        <v>163</v>
      </c>
      <c r="C32" s="1257"/>
      <c r="D32" s="688"/>
      <c r="E32" s="689"/>
      <c r="F32" s="689"/>
      <c r="G32" s="689"/>
      <c r="H32" s="689"/>
      <c r="I32" s="689"/>
      <c r="J32" s="689"/>
      <c r="K32" s="689"/>
      <c r="L32" s="689"/>
      <c r="M32" s="689"/>
      <c r="N32" s="689"/>
      <c r="O32" s="689"/>
      <c r="P32" s="689"/>
      <c r="Q32" s="689"/>
      <c r="R32" s="690"/>
    </row>
    <row r="33" spans="1:18" s="100" customFormat="1" ht="13.5" customHeight="1" x14ac:dyDescent="0.3">
      <c r="A33" s="673"/>
      <c r="B33" s="104"/>
      <c r="C33" s="681" t="s">
        <v>11</v>
      </c>
      <c r="D33" s="688"/>
      <c r="E33" s="691"/>
      <c r="F33" s="691"/>
      <c r="G33" s="691"/>
      <c r="H33" s="691"/>
      <c r="I33" s="691"/>
      <c r="J33" s="691"/>
      <c r="K33" s="691"/>
      <c r="L33" s="691"/>
      <c r="M33" s="691"/>
      <c r="N33" s="691"/>
      <c r="O33" s="691"/>
      <c r="P33" s="691"/>
      <c r="Q33" s="691"/>
      <c r="R33" s="685"/>
    </row>
    <row r="34" spans="1:18" s="100" customFormat="1" ht="13.5" customHeight="1" x14ac:dyDescent="0.3">
      <c r="A34" s="673"/>
      <c r="B34" s="104"/>
      <c r="C34" s="105" t="s">
        <v>12</v>
      </c>
      <c r="D34" s="105"/>
      <c r="E34" s="106">
        <v>0</v>
      </c>
      <c r="F34" s="106">
        <v>0</v>
      </c>
      <c r="G34" s="106">
        <v>0</v>
      </c>
      <c r="H34" s="106">
        <v>0</v>
      </c>
      <c r="I34" s="106">
        <v>0</v>
      </c>
      <c r="J34" s="106">
        <v>0</v>
      </c>
      <c r="K34" s="106">
        <v>0</v>
      </c>
      <c r="L34" s="106">
        <v>0</v>
      </c>
      <c r="M34" s="106">
        <v>0</v>
      </c>
      <c r="N34" s="106">
        <v>0</v>
      </c>
      <c r="O34" s="106">
        <v>0</v>
      </c>
      <c r="P34" s="106">
        <v>0</v>
      </c>
      <c r="Q34" s="607">
        <f>SUM(E34:P34)</f>
        <v>0</v>
      </c>
      <c r="R34" s="108">
        <f t="shared" ref="R34:R42" si="4">AVERAGE(E34:P34)</f>
        <v>0</v>
      </c>
    </row>
    <row r="35" spans="1:18" s="100" customFormat="1" ht="13.5" customHeight="1" x14ac:dyDescent="0.3">
      <c r="A35" s="673"/>
      <c r="B35" s="104"/>
      <c r="C35" s="109" t="s">
        <v>258</v>
      </c>
      <c r="D35" s="109"/>
      <c r="E35" s="106">
        <v>0</v>
      </c>
      <c r="F35" s="106">
        <v>0</v>
      </c>
      <c r="G35" s="106">
        <v>0</v>
      </c>
      <c r="H35" s="106">
        <v>0</v>
      </c>
      <c r="I35" s="106">
        <v>0</v>
      </c>
      <c r="J35" s="106">
        <v>0</v>
      </c>
      <c r="K35" s="106">
        <v>0</v>
      </c>
      <c r="L35" s="106">
        <v>0</v>
      </c>
      <c r="M35" s="106">
        <v>0</v>
      </c>
      <c r="N35" s="106">
        <v>0</v>
      </c>
      <c r="O35" s="106">
        <v>0</v>
      </c>
      <c r="P35" s="106">
        <v>0</v>
      </c>
      <c r="Q35" s="607">
        <f>SUM(E35:P35)</f>
        <v>0</v>
      </c>
      <c r="R35" s="108">
        <f t="shared" si="4"/>
        <v>0</v>
      </c>
    </row>
    <row r="36" spans="1:18" s="100" customFormat="1" ht="13.5" customHeight="1" x14ac:dyDescent="0.3">
      <c r="A36" s="673"/>
      <c r="B36" s="104"/>
      <c r="C36" s="109" t="s">
        <v>259</v>
      </c>
      <c r="D36" s="109"/>
      <c r="E36" s="106">
        <v>0</v>
      </c>
      <c r="F36" s="106">
        <v>0</v>
      </c>
      <c r="G36" s="106">
        <v>0</v>
      </c>
      <c r="H36" s="106">
        <v>0</v>
      </c>
      <c r="I36" s="106">
        <v>0</v>
      </c>
      <c r="J36" s="106">
        <v>0</v>
      </c>
      <c r="K36" s="106">
        <v>0</v>
      </c>
      <c r="L36" s="106">
        <v>0</v>
      </c>
      <c r="M36" s="106">
        <v>0</v>
      </c>
      <c r="N36" s="106">
        <v>0</v>
      </c>
      <c r="O36" s="106">
        <v>0</v>
      </c>
      <c r="P36" s="106">
        <v>0</v>
      </c>
      <c r="Q36" s="607">
        <f>SUM(E36:P36)</f>
        <v>0</v>
      </c>
      <c r="R36" s="108">
        <f t="shared" si="4"/>
        <v>0</v>
      </c>
    </row>
    <row r="37" spans="1:18" s="100" customFormat="1" ht="13.5" customHeight="1" x14ac:dyDescent="0.3">
      <c r="A37" s="673"/>
      <c r="B37" s="104"/>
      <c r="C37" s="118" t="s">
        <v>13</v>
      </c>
      <c r="D37" s="118"/>
      <c r="E37" s="106">
        <v>0</v>
      </c>
      <c r="F37" s="106">
        <v>0</v>
      </c>
      <c r="G37" s="106">
        <v>0</v>
      </c>
      <c r="H37" s="106">
        <v>0</v>
      </c>
      <c r="I37" s="106">
        <v>0</v>
      </c>
      <c r="J37" s="106">
        <v>0</v>
      </c>
      <c r="K37" s="106">
        <v>0</v>
      </c>
      <c r="L37" s="106">
        <v>0</v>
      </c>
      <c r="M37" s="106">
        <v>0</v>
      </c>
      <c r="N37" s="106">
        <v>0</v>
      </c>
      <c r="O37" s="106">
        <v>0</v>
      </c>
      <c r="P37" s="106">
        <v>0</v>
      </c>
      <c r="Q37" s="607">
        <f>SUM(E37:P37)</f>
        <v>0</v>
      </c>
      <c r="R37" s="108">
        <f t="shared" si="4"/>
        <v>0</v>
      </c>
    </row>
    <row r="38" spans="1:18" s="100" customFormat="1" ht="13.5" customHeight="1" x14ac:dyDescent="0.3">
      <c r="A38" s="673"/>
      <c r="B38" s="104"/>
      <c r="C38" s="109" t="s">
        <v>14</v>
      </c>
      <c r="D38" s="109"/>
      <c r="E38" s="106">
        <v>0</v>
      </c>
      <c r="F38" s="106">
        <v>0</v>
      </c>
      <c r="G38" s="106">
        <v>0</v>
      </c>
      <c r="H38" s="106">
        <v>0</v>
      </c>
      <c r="I38" s="106">
        <v>0</v>
      </c>
      <c r="J38" s="106">
        <v>0</v>
      </c>
      <c r="K38" s="106">
        <v>0</v>
      </c>
      <c r="L38" s="106">
        <v>0</v>
      </c>
      <c r="M38" s="106">
        <v>0</v>
      </c>
      <c r="N38" s="106">
        <v>0</v>
      </c>
      <c r="O38" s="106">
        <v>0</v>
      </c>
      <c r="P38" s="106">
        <v>0</v>
      </c>
      <c r="Q38" s="607">
        <f>SUM(E38:P38)</f>
        <v>0</v>
      </c>
      <c r="R38" s="108">
        <f t="shared" si="4"/>
        <v>0</v>
      </c>
    </row>
    <row r="39" spans="1:18" s="100" customFormat="1" ht="13.5" customHeight="1" x14ac:dyDescent="0.3">
      <c r="A39" s="673"/>
      <c r="B39" s="104"/>
      <c r="C39" s="112" t="s">
        <v>15</v>
      </c>
      <c r="D39" s="112"/>
      <c r="E39" s="113">
        <f t="shared" ref="E39:R39" si="5">SUM(E34:E38)</f>
        <v>0</v>
      </c>
      <c r="F39" s="113">
        <f t="shared" si="5"/>
        <v>0</v>
      </c>
      <c r="G39" s="113">
        <f t="shared" si="5"/>
        <v>0</v>
      </c>
      <c r="H39" s="113">
        <f t="shared" si="5"/>
        <v>0</v>
      </c>
      <c r="I39" s="113">
        <f t="shared" si="5"/>
        <v>0</v>
      </c>
      <c r="J39" s="113">
        <f t="shared" si="5"/>
        <v>0</v>
      </c>
      <c r="K39" s="113">
        <f t="shared" si="5"/>
        <v>0</v>
      </c>
      <c r="L39" s="113">
        <f t="shared" si="5"/>
        <v>0</v>
      </c>
      <c r="M39" s="113">
        <f t="shared" si="5"/>
        <v>0</v>
      </c>
      <c r="N39" s="113">
        <f t="shared" si="5"/>
        <v>0</v>
      </c>
      <c r="O39" s="113">
        <f t="shared" si="5"/>
        <v>0</v>
      </c>
      <c r="P39" s="113">
        <f t="shared" si="5"/>
        <v>0</v>
      </c>
      <c r="Q39" s="608">
        <f t="shared" si="5"/>
        <v>0</v>
      </c>
      <c r="R39" s="115">
        <f t="shared" si="5"/>
        <v>0</v>
      </c>
    </row>
    <row r="40" spans="1:18" s="100" customFormat="1" ht="13.5" customHeight="1" x14ac:dyDescent="0.3">
      <c r="A40" s="673"/>
      <c r="B40" s="104"/>
      <c r="C40" s="609" t="s">
        <v>114</v>
      </c>
      <c r="D40" s="610"/>
      <c r="E40" s="611"/>
      <c r="F40" s="611"/>
      <c r="G40" s="611"/>
      <c r="H40" s="611"/>
      <c r="I40" s="611"/>
      <c r="J40" s="611"/>
      <c r="K40" s="611"/>
      <c r="L40" s="611"/>
      <c r="M40" s="611"/>
      <c r="N40" s="611"/>
      <c r="O40" s="611"/>
      <c r="P40" s="611"/>
      <c r="Q40" s="612"/>
      <c r="R40" s="613"/>
    </row>
    <row r="41" spans="1:18" s="100" customFormat="1" ht="13.5" customHeight="1" x14ac:dyDescent="0.3">
      <c r="A41" s="673"/>
      <c r="B41" s="104"/>
      <c r="C41" s="109" t="s">
        <v>16</v>
      </c>
      <c r="D41" s="109"/>
      <c r="E41" s="119">
        <v>2225.8000000000002</v>
      </c>
      <c r="F41" s="119">
        <v>2082.2000000000003</v>
      </c>
      <c r="G41" s="119">
        <v>2225.8000000000002</v>
      </c>
      <c r="H41" s="119">
        <v>2154</v>
      </c>
      <c r="I41" s="119">
        <v>2225.8000000000002</v>
      </c>
      <c r="J41" s="119">
        <v>2154</v>
      </c>
      <c r="K41" s="119">
        <v>2225.8000000000002</v>
      </c>
      <c r="L41" s="119">
        <v>2225.8000000000002</v>
      </c>
      <c r="M41" s="119">
        <v>2154</v>
      </c>
      <c r="N41" s="119">
        <v>2225.8000000000002</v>
      </c>
      <c r="O41" s="119">
        <v>2154</v>
      </c>
      <c r="P41" s="119">
        <v>2225.8000000000002</v>
      </c>
      <c r="Q41" s="607">
        <f>SUM(E41:P41)</f>
        <v>26278.799999999996</v>
      </c>
      <c r="R41" s="108">
        <f t="shared" si="4"/>
        <v>2189.8999999999996</v>
      </c>
    </row>
    <row r="42" spans="1:18" s="100" customFormat="1" ht="13.5" customHeight="1" x14ac:dyDescent="0.3">
      <c r="A42" s="673"/>
      <c r="B42" s="104"/>
      <c r="C42" s="109" t="s">
        <v>115</v>
      </c>
      <c r="D42" s="109"/>
      <c r="E42" s="119">
        <v>0</v>
      </c>
      <c r="F42" s="119">
        <v>0</v>
      </c>
      <c r="G42" s="119">
        <v>0</v>
      </c>
      <c r="H42" s="119">
        <v>0</v>
      </c>
      <c r="I42" s="119">
        <v>0</v>
      </c>
      <c r="J42" s="119">
        <v>0</v>
      </c>
      <c r="K42" s="119">
        <v>0</v>
      </c>
      <c r="L42" s="119">
        <v>0</v>
      </c>
      <c r="M42" s="119">
        <v>0</v>
      </c>
      <c r="N42" s="119">
        <v>0</v>
      </c>
      <c r="O42" s="119">
        <v>0</v>
      </c>
      <c r="P42" s="119">
        <v>0</v>
      </c>
      <c r="Q42" s="607">
        <f>SUM(E42:P42)</f>
        <v>0</v>
      </c>
      <c r="R42" s="108">
        <f t="shared" si="4"/>
        <v>0</v>
      </c>
    </row>
    <row r="43" spans="1:18" s="100" customFormat="1" ht="13.5" customHeight="1" x14ac:dyDescent="0.3">
      <c r="A43" s="673"/>
      <c r="B43" s="104"/>
      <c r="C43" s="120" t="s">
        <v>17</v>
      </c>
      <c r="D43" s="121"/>
      <c r="E43" s="122">
        <f t="shared" ref="E43:R43" si="6">SUM(E41:E42)</f>
        <v>2225.8000000000002</v>
      </c>
      <c r="F43" s="122">
        <f t="shared" si="6"/>
        <v>2082.2000000000003</v>
      </c>
      <c r="G43" s="122">
        <f t="shared" si="6"/>
        <v>2225.8000000000002</v>
      </c>
      <c r="H43" s="122">
        <f t="shared" si="6"/>
        <v>2154</v>
      </c>
      <c r="I43" s="122">
        <f t="shared" si="6"/>
        <v>2225.8000000000002</v>
      </c>
      <c r="J43" s="122">
        <f t="shared" si="6"/>
        <v>2154</v>
      </c>
      <c r="K43" s="122">
        <f t="shared" si="6"/>
        <v>2225.8000000000002</v>
      </c>
      <c r="L43" s="122">
        <f t="shared" si="6"/>
        <v>2225.8000000000002</v>
      </c>
      <c r="M43" s="122">
        <f t="shared" si="6"/>
        <v>2154</v>
      </c>
      <c r="N43" s="122">
        <f t="shared" si="6"/>
        <v>2225.8000000000002</v>
      </c>
      <c r="O43" s="122">
        <f t="shared" si="6"/>
        <v>2154</v>
      </c>
      <c r="P43" s="122">
        <f t="shared" si="6"/>
        <v>2225.8000000000002</v>
      </c>
      <c r="Q43" s="614">
        <f t="shared" si="6"/>
        <v>26278.799999999996</v>
      </c>
      <c r="R43" s="115">
        <f t="shared" si="6"/>
        <v>2189.8999999999996</v>
      </c>
    </row>
    <row r="44" spans="1:18" s="100" customFormat="1" ht="13.5" customHeight="1" x14ac:dyDescent="0.3">
      <c r="A44" s="673"/>
      <c r="B44" s="104"/>
      <c r="C44" s="120" t="s">
        <v>284</v>
      </c>
      <c r="D44" s="121"/>
      <c r="E44" s="113">
        <f t="shared" ref="E44:R44" si="7">E39+E43</f>
        <v>2225.8000000000002</v>
      </c>
      <c r="F44" s="113">
        <f t="shared" si="7"/>
        <v>2082.2000000000003</v>
      </c>
      <c r="G44" s="113">
        <f t="shared" si="7"/>
        <v>2225.8000000000002</v>
      </c>
      <c r="H44" s="113">
        <f t="shared" si="7"/>
        <v>2154</v>
      </c>
      <c r="I44" s="113">
        <f t="shared" si="7"/>
        <v>2225.8000000000002</v>
      </c>
      <c r="J44" s="113">
        <f t="shared" si="7"/>
        <v>2154</v>
      </c>
      <c r="K44" s="113">
        <f t="shared" si="7"/>
        <v>2225.8000000000002</v>
      </c>
      <c r="L44" s="113">
        <f t="shared" si="7"/>
        <v>2225.8000000000002</v>
      </c>
      <c r="M44" s="113">
        <f t="shared" si="7"/>
        <v>2154</v>
      </c>
      <c r="N44" s="113">
        <f t="shared" si="7"/>
        <v>2225.8000000000002</v>
      </c>
      <c r="O44" s="113">
        <f t="shared" si="7"/>
        <v>2154</v>
      </c>
      <c r="P44" s="113">
        <f t="shared" si="7"/>
        <v>2225.8000000000002</v>
      </c>
      <c r="Q44" s="608">
        <f t="shared" si="7"/>
        <v>26278.799999999996</v>
      </c>
      <c r="R44" s="115">
        <f t="shared" si="7"/>
        <v>2189.8999999999996</v>
      </c>
    </row>
    <row r="45" spans="1:18" s="100" customFormat="1" ht="13.5" customHeight="1" x14ac:dyDescent="0.3">
      <c r="A45" s="673"/>
      <c r="B45" s="111"/>
      <c r="C45" s="112" t="s">
        <v>18</v>
      </c>
      <c r="D45" s="112"/>
      <c r="E45" s="123">
        <f>E44/E215</f>
        <v>71.800000000000011</v>
      </c>
      <c r="F45" s="123">
        <f t="shared" ref="F45:P45" si="8">F44/F215</f>
        <v>71.800000000000011</v>
      </c>
      <c r="G45" s="123">
        <f t="shared" si="8"/>
        <v>71.800000000000011</v>
      </c>
      <c r="H45" s="123">
        <f t="shared" si="8"/>
        <v>71.8</v>
      </c>
      <c r="I45" s="123">
        <f t="shared" si="8"/>
        <v>71.800000000000011</v>
      </c>
      <c r="J45" s="123">
        <f t="shared" si="8"/>
        <v>71.8</v>
      </c>
      <c r="K45" s="123">
        <f t="shared" si="8"/>
        <v>71.800000000000011</v>
      </c>
      <c r="L45" s="123">
        <f t="shared" si="8"/>
        <v>71.800000000000011</v>
      </c>
      <c r="M45" s="123">
        <f t="shared" si="8"/>
        <v>71.8</v>
      </c>
      <c r="N45" s="123">
        <f t="shared" si="8"/>
        <v>71.800000000000011</v>
      </c>
      <c r="O45" s="123">
        <f t="shared" si="8"/>
        <v>71.8</v>
      </c>
      <c r="P45" s="123">
        <f t="shared" si="8"/>
        <v>71.800000000000011</v>
      </c>
      <c r="Q45" s="615">
        <f>Q44/Q215</f>
        <v>71.799999999999983</v>
      </c>
      <c r="R45" s="124">
        <f>R44/R215</f>
        <v>71.799999999999983</v>
      </c>
    </row>
    <row r="46" spans="1:18" s="100" customFormat="1" ht="13.5" customHeight="1" x14ac:dyDescent="0.3">
      <c r="A46" s="673"/>
      <c r="B46" s="681" t="s">
        <v>317</v>
      </c>
      <c r="C46" s="686"/>
      <c r="D46" s="686"/>
      <c r="E46" s="692"/>
      <c r="F46" s="692"/>
      <c r="G46" s="692"/>
      <c r="H46" s="692"/>
      <c r="I46" s="692"/>
      <c r="J46" s="692"/>
      <c r="K46" s="692"/>
      <c r="L46" s="692"/>
      <c r="M46" s="692"/>
      <c r="N46" s="692"/>
      <c r="O46" s="692"/>
      <c r="P46" s="692"/>
      <c r="Q46" s="692"/>
      <c r="R46" s="693"/>
    </row>
    <row r="47" spans="1:18" s="100" customFormat="1" ht="13.5" customHeight="1" x14ac:dyDescent="0.3">
      <c r="A47" s="673"/>
      <c r="B47" s="104"/>
      <c r="C47" s="109" t="s">
        <v>319</v>
      </c>
      <c r="D47" s="125"/>
      <c r="E47" s="126">
        <v>28.342857142857145</v>
      </c>
      <c r="F47" s="126">
        <v>26.514285714285716</v>
      </c>
      <c r="G47" s="126">
        <v>28.342857142857145</v>
      </c>
      <c r="H47" s="126">
        <v>27.428571428571427</v>
      </c>
      <c r="I47" s="126">
        <v>28.342857142857145</v>
      </c>
      <c r="J47" s="126">
        <v>27.428571428571427</v>
      </c>
      <c r="K47" s="126">
        <v>28.342857142857145</v>
      </c>
      <c r="L47" s="126">
        <v>28.342857142857145</v>
      </c>
      <c r="M47" s="126">
        <v>27.428571428571427</v>
      </c>
      <c r="N47" s="126">
        <v>28.342857142857145</v>
      </c>
      <c r="O47" s="126">
        <v>27.428571428571427</v>
      </c>
      <c r="P47" s="126">
        <v>28.342857142857145</v>
      </c>
      <c r="Q47" s="606">
        <f t="shared" ref="Q47:Q56" si="9">SUM(E47:P47)</f>
        <v>334.62857142857149</v>
      </c>
      <c r="R47" s="117">
        <f t="shared" ref="R47:R56" si="10">AVERAGE(E47:P47)</f>
        <v>27.88571428571429</v>
      </c>
    </row>
    <row r="48" spans="1:18" s="100" customFormat="1" ht="13.5" customHeight="1" x14ac:dyDescent="0.3">
      <c r="A48" s="673"/>
      <c r="B48" s="104"/>
      <c r="C48" s="109" t="s">
        <v>320</v>
      </c>
      <c r="D48" s="125"/>
      <c r="E48" s="126">
        <v>20.666666666666668</v>
      </c>
      <c r="F48" s="126">
        <v>19.333333333333332</v>
      </c>
      <c r="G48" s="126">
        <v>20.666666666666668</v>
      </c>
      <c r="H48" s="126">
        <v>20</v>
      </c>
      <c r="I48" s="126">
        <v>20.666666666666668</v>
      </c>
      <c r="J48" s="126">
        <v>20</v>
      </c>
      <c r="K48" s="126">
        <v>20.666666666666668</v>
      </c>
      <c r="L48" s="126">
        <v>20.666666666666668</v>
      </c>
      <c r="M48" s="126">
        <v>20</v>
      </c>
      <c r="N48" s="126">
        <v>20.666666666666668</v>
      </c>
      <c r="O48" s="126">
        <v>20</v>
      </c>
      <c r="P48" s="126">
        <v>20.666666666666668</v>
      </c>
      <c r="Q48" s="607">
        <f t="shared" si="9"/>
        <v>243.99999999999997</v>
      </c>
      <c r="R48" s="108">
        <f t="shared" si="10"/>
        <v>20.333333333333332</v>
      </c>
    </row>
    <row r="49" spans="1:18" s="100" customFormat="1" ht="13.5" customHeight="1" x14ac:dyDescent="0.3">
      <c r="A49" s="673"/>
      <c r="B49" s="104"/>
      <c r="C49" s="109" t="s">
        <v>321</v>
      </c>
      <c r="D49" s="125"/>
      <c r="E49" s="126">
        <v>63.771428571428579</v>
      </c>
      <c r="F49" s="126">
        <v>59.657142857142858</v>
      </c>
      <c r="G49" s="126">
        <v>63.771428571428579</v>
      </c>
      <c r="H49" s="126">
        <v>61.714285714285715</v>
      </c>
      <c r="I49" s="126">
        <v>63.771428571428579</v>
      </c>
      <c r="J49" s="126">
        <v>61.714285714285715</v>
      </c>
      <c r="K49" s="126">
        <v>63.771428571428579</v>
      </c>
      <c r="L49" s="126">
        <v>63.771428571428579</v>
      </c>
      <c r="M49" s="126">
        <v>61.714285714285715</v>
      </c>
      <c r="N49" s="126">
        <v>63.771428571428579</v>
      </c>
      <c r="O49" s="126">
        <v>61.714285714285715</v>
      </c>
      <c r="P49" s="126">
        <v>63.771428571428579</v>
      </c>
      <c r="Q49" s="607">
        <f t="shared" si="9"/>
        <v>752.91428571428582</v>
      </c>
      <c r="R49" s="108">
        <f t="shared" si="10"/>
        <v>62.742857142857154</v>
      </c>
    </row>
    <row r="50" spans="1:18" s="100" customFormat="1" ht="13.5" customHeight="1" x14ac:dyDescent="0.3">
      <c r="A50" s="673"/>
      <c r="B50" s="104"/>
      <c r="C50" s="109" t="s">
        <v>322</v>
      </c>
      <c r="D50" s="125"/>
      <c r="E50" s="126">
        <v>0</v>
      </c>
      <c r="F50" s="126">
        <v>0</v>
      </c>
      <c r="G50" s="126">
        <v>0</v>
      </c>
      <c r="H50" s="126">
        <v>0</v>
      </c>
      <c r="I50" s="126">
        <v>0</v>
      </c>
      <c r="J50" s="126">
        <v>0</v>
      </c>
      <c r="K50" s="126">
        <v>0</v>
      </c>
      <c r="L50" s="126">
        <v>0</v>
      </c>
      <c r="M50" s="126">
        <v>0</v>
      </c>
      <c r="N50" s="126">
        <v>0</v>
      </c>
      <c r="O50" s="126">
        <v>0</v>
      </c>
      <c r="P50" s="126">
        <v>0</v>
      </c>
      <c r="Q50" s="607">
        <f t="shared" si="9"/>
        <v>0</v>
      </c>
      <c r="R50" s="108">
        <f t="shared" si="10"/>
        <v>0</v>
      </c>
    </row>
    <row r="51" spans="1:18" s="100" customFormat="1" ht="13.5" customHeight="1" x14ac:dyDescent="0.3">
      <c r="A51" s="673"/>
      <c r="B51" s="104"/>
      <c r="C51" s="109" t="s">
        <v>323</v>
      </c>
      <c r="D51" s="125"/>
      <c r="E51" s="126">
        <v>34.875</v>
      </c>
      <c r="F51" s="126">
        <v>32.625</v>
      </c>
      <c r="G51" s="126">
        <v>34.875</v>
      </c>
      <c r="H51" s="126">
        <v>33.75</v>
      </c>
      <c r="I51" s="126">
        <v>34.875</v>
      </c>
      <c r="J51" s="126">
        <v>33.75</v>
      </c>
      <c r="K51" s="126">
        <v>34.875</v>
      </c>
      <c r="L51" s="126">
        <v>34.875</v>
      </c>
      <c r="M51" s="126">
        <v>33.75</v>
      </c>
      <c r="N51" s="126">
        <v>34.875</v>
      </c>
      <c r="O51" s="126">
        <v>33.75</v>
      </c>
      <c r="P51" s="126">
        <v>34.875</v>
      </c>
      <c r="Q51" s="607">
        <f t="shared" si="9"/>
        <v>411.75</v>
      </c>
      <c r="R51" s="108">
        <f t="shared" si="10"/>
        <v>34.3125</v>
      </c>
    </row>
    <row r="52" spans="1:18" s="100" customFormat="1" ht="13.5" customHeight="1" x14ac:dyDescent="0.3">
      <c r="A52" s="673"/>
      <c r="B52" s="104"/>
      <c r="C52" s="105" t="s">
        <v>324</v>
      </c>
      <c r="D52" s="127"/>
      <c r="E52" s="126">
        <v>16.326666666666668</v>
      </c>
      <c r="F52" s="126">
        <v>15.273333333333335</v>
      </c>
      <c r="G52" s="126">
        <v>16.326666666666668</v>
      </c>
      <c r="H52" s="126">
        <v>15.8</v>
      </c>
      <c r="I52" s="126">
        <v>16.326666666666668</v>
      </c>
      <c r="J52" s="126">
        <v>15.8</v>
      </c>
      <c r="K52" s="126">
        <v>16.326666666666668</v>
      </c>
      <c r="L52" s="126">
        <v>16.326666666666668</v>
      </c>
      <c r="M52" s="126">
        <v>15.8</v>
      </c>
      <c r="N52" s="126">
        <v>16.326666666666668</v>
      </c>
      <c r="O52" s="126">
        <v>15.8</v>
      </c>
      <c r="P52" s="126">
        <v>16.326666666666668</v>
      </c>
      <c r="Q52" s="607">
        <f t="shared" si="9"/>
        <v>192.76</v>
      </c>
      <c r="R52" s="108">
        <f t="shared" si="10"/>
        <v>16.063333333333333</v>
      </c>
    </row>
    <row r="53" spans="1:18" s="100" customFormat="1" ht="13.5" customHeight="1" x14ac:dyDescent="0.3">
      <c r="A53" s="673"/>
      <c r="B53" s="104"/>
      <c r="C53" s="109" t="s">
        <v>325</v>
      </c>
      <c r="D53" s="125"/>
      <c r="E53" s="126">
        <v>0</v>
      </c>
      <c r="F53" s="126">
        <v>0</v>
      </c>
      <c r="G53" s="126">
        <v>0</v>
      </c>
      <c r="H53" s="126">
        <v>0</v>
      </c>
      <c r="I53" s="126">
        <v>0</v>
      </c>
      <c r="J53" s="126">
        <v>0</v>
      </c>
      <c r="K53" s="126">
        <v>0</v>
      </c>
      <c r="L53" s="126">
        <v>0</v>
      </c>
      <c r="M53" s="126">
        <v>0</v>
      </c>
      <c r="N53" s="126">
        <v>0</v>
      </c>
      <c r="O53" s="126">
        <v>0</v>
      </c>
      <c r="P53" s="126">
        <v>0</v>
      </c>
      <c r="Q53" s="607">
        <f t="shared" si="9"/>
        <v>0</v>
      </c>
      <c r="R53" s="108">
        <f t="shared" si="10"/>
        <v>0</v>
      </c>
    </row>
    <row r="54" spans="1:18" s="100" customFormat="1" ht="13.5" customHeight="1" x14ac:dyDescent="0.3">
      <c r="A54" s="673"/>
      <c r="B54" s="104"/>
      <c r="C54" s="105" t="s">
        <v>346</v>
      </c>
      <c r="D54" s="127"/>
      <c r="E54" s="126">
        <v>0</v>
      </c>
      <c r="F54" s="126">
        <v>0</v>
      </c>
      <c r="G54" s="126">
        <v>0</v>
      </c>
      <c r="H54" s="126">
        <v>0</v>
      </c>
      <c r="I54" s="126">
        <v>0</v>
      </c>
      <c r="J54" s="126">
        <v>0</v>
      </c>
      <c r="K54" s="126">
        <v>0</v>
      </c>
      <c r="L54" s="126">
        <v>0</v>
      </c>
      <c r="M54" s="126">
        <v>0</v>
      </c>
      <c r="N54" s="126">
        <v>0</v>
      </c>
      <c r="O54" s="126">
        <v>0</v>
      </c>
      <c r="P54" s="126">
        <v>0</v>
      </c>
      <c r="Q54" s="607">
        <f t="shared" si="9"/>
        <v>0</v>
      </c>
      <c r="R54" s="108">
        <f t="shared" si="10"/>
        <v>0</v>
      </c>
    </row>
    <row r="55" spans="1:18" s="100" customFormat="1" ht="13.5" customHeight="1" x14ac:dyDescent="0.3">
      <c r="A55" s="673"/>
      <c r="B55" s="104"/>
      <c r="C55" s="109" t="s">
        <v>334</v>
      </c>
      <c r="D55" s="125"/>
      <c r="E55" s="126">
        <v>133.30000000000001</v>
      </c>
      <c r="F55" s="126">
        <v>124.7</v>
      </c>
      <c r="G55" s="126">
        <v>133.30000000000001</v>
      </c>
      <c r="H55" s="126">
        <v>129</v>
      </c>
      <c r="I55" s="126">
        <v>133.30000000000001</v>
      </c>
      <c r="J55" s="126">
        <v>129</v>
      </c>
      <c r="K55" s="126">
        <v>133.30000000000001</v>
      </c>
      <c r="L55" s="126">
        <v>133.30000000000001</v>
      </c>
      <c r="M55" s="126">
        <v>129</v>
      </c>
      <c r="N55" s="126">
        <v>133.30000000000001</v>
      </c>
      <c r="O55" s="126">
        <v>129</v>
      </c>
      <c r="P55" s="126">
        <v>133.30000000000001</v>
      </c>
      <c r="Q55" s="607">
        <f t="shared" si="9"/>
        <v>1573.7999999999997</v>
      </c>
      <c r="R55" s="108">
        <f t="shared" si="10"/>
        <v>131.14999999999998</v>
      </c>
    </row>
    <row r="56" spans="1:18" s="100" customFormat="1" ht="13.5" customHeight="1" x14ac:dyDescent="0.3">
      <c r="A56" s="673"/>
      <c r="B56" s="104"/>
      <c r="C56" s="105" t="s">
        <v>335</v>
      </c>
      <c r="D56" s="127"/>
      <c r="E56" s="126">
        <v>0</v>
      </c>
      <c r="F56" s="126">
        <v>0</v>
      </c>
      <c r="G56" s="126">
        <v>0</v>
      </c>
      <c r="H56" s="126">
        <v>0</v>
      </c>
      <c r="I56" s="126">
        <v>0</v>
      </c>
      <c r="J56" s="126">
        <v>0</v>
      </c>
      <c r="K56" s="126">
        <v>0</v>
      </c>
      <c r="L56" s="126">
        <v>0</v>
      </c>
      <c r="M56" s="126">
        <v>0</v>
      </c>
      <c r="N56" s="126">
        <v>0</v>
      </c>
      <c r="O56" s="126">
        <v>0</v>
      </c>
      <c r="P56" s="126">
        <v>0</v>
      </c>
      <c r="Q56" s="607">
        <f t="shared" si="9"/>
        <v>0</v>
      </c>
      <c r="R56" s="108">
        <f t="shared" si="10"/>
        <v>0</v>
      </c>
    </row>
    <row r="57" spans="1:18" s="100" customFormat="1" ht="13.5" customHeight="1" x14ac:dyDescent="0.3">
      <c r="A57" s="673"/>
      <c r="B57" s="104"/>
      <c r="C57" s="112" t="s">
        <v>318</v>
      </c>
      <c r="D57" s="112"/>
      <c r="E57" s="128">
        <f t="shared" ref="E57:R57" si="11">SUM(E47:E56)</f>
        <v>297.28261904761905</v>
      </c>
      <c r="F57" s="128">
        <f t="shared" si="11"/>
        <v>278.10309523809525</v>
      </c>
      <c r="G57" s="128">
        <f t="shared" si="11"/>
        <v>297.28261904761905</v>
      </c>
      <c r="H57" s="128">
        <f t="shared" si="11"/>
        <v>287.69285714285718</v>
      </c>
      <c r="I57" s="128">
        <f t="shared" si="11"/>
        <v>297.28261904761905</v>
      </c>
      <c r="J57" s="128">
        <f t="shared" si="11"/>
        <v>287.69285714285718</v>
      </c>
      <c r="K57" s="128">
        <f t="shared" si="11"/>
        <v>297.28261904761905</v>
      </c>
      <c r="L57" s="128">
        <f t="shared" si="11"/>
        <v>297.28261904761905</v>
      </c>
      <c r="M57" s="128">
        <f t="shared" si="11"/>
        <v>287.69285714285718</v>
      </c>
      <c r="N57" s="128">
        <f t="shared" si="11"/>
        <v>297.28261904761905</v>
      </c>
      <c r="O57" s="128">
        <f t="shared" si="11"/>
        <v>287.69285714285718</v>
      </c>
      <c r="P57" s="128">
        <f t="shared" si="11"/>
        <v>297.28261904761905</v>
      </c>
      <c r="Q57" s="616">
        <f t="shared" si="11"/>
        <v>3509.8528571428569</v>
      </c>
      <c r="R57" s="115">
        <f t="shared" si="11"/>
        <v>292.48773809523811</v>
      </c>
    </row>
    <row r="58" spans="1:18" s="103" customFormat="1" ht="13.5" customHeight="1" x14ac:dyDescent="0.3">
      <c r="A58" s="674"/>
      <c r="B58" s="681" t="s">
        <v>164</v>
      </c>
      <c r="C58" s="686"/>
      <c r="D58" s="686"/>
      <c r="E58" s="689"/>
      <c r="F58" s="689"/>
      <c r="G58" s="689"/>
      <c r="H58" s="689"/>
      <c r="I58" s="689"/>
      <c r="J58" s="689"/>
      <c r="K58" s="689"/>
      <c r="L58" s="689"/>
      <c r="M58" s="689"/>
      <c r="N58" s="689"/>
      <c r="O58" s="689"/>
      <c r="P58" s="689"/>
      <c r="Q58" s="689"/>
      <c r="R58" s="690"/>
    </row>
    <row r="59" spans="1:18" s="100" customFormat="1" ht="13.5" customHeight="1" x14ac:dyDescent="0.3">
      <c r="A59" s="673"/>
      <c r="B59" s="104"/>
      <c r="C59" s="681" t="s">
        <v>121</v>
      </c>
      <c r="D59" s="688"/>
      <c r="E59" s="691"/>
      <c r="F59" s="691"/>
      <c r="G59" s="691"/>
      <c r="H59" s="691"/>
      <c r="I59" s="691"/>
      <c r="J59" s="691"/>
      <c r="K59" s="691"/>
      <c r="L59" s="691"/>
      <c r="M59" s="691"/>
      <c r="N59" s="691"/>
      <c r="O59" s="691"/>
      <c r="P59" s="691"/>
      <c r="Q59" s="691"/>
      <c r="R59" s="685"/>
    </row>
    <row r="60" spans="1:18" s="100" customFormat="1" ht="13.5" customHeight="1" x14ac:dyDescent="0.3">
      <c r="A60" s="673"/>
      <c r="B60" s="104"/>
      <c r="C60" s="105" t="s">
        <v>155</v>
      </c>
      <c r="D60" s="105"/>
      <c r="E60" s="119">
        <v>0</v>
      </c>
      <c r="F60" s="119">
        <v>0</v>
      </c>
      <c r="G60" s="119">
        <v>0</v>
      </c>
      <c r="H60" s="119">
        <v>0</v>
      </c>
      <c r="I60" s="119">
        <v>0</v>
      </c>
      <c r="J60" s="119">
        <v>0</v>
      </c>
      <c r="K60" s="119">
        <v>0</v>
      </c>
      <c r="L60" s="119">
        <v>0</v>
      </c>
      <c r="M60" s="119">
        <v>0</v>
      </c>
      <c r="N60" s="119">
        <v>0</v>
      </c>
      <c r="O60" s="119">
        <v>0</v>
      </c>
      <c r="P60" s="119">
        <v>0</v>
      </c>
      <c r="Q60" s="607">
        <f>SUM(E60:P60)</f>
        <v>0</v>
      </c>
      <c r="R60" s="108">
        <f t="shared" ref="R60:R68" si="12">AVERAGE(E60:P60)</f>
        <v>0</v>
      </c>
    </row>
    <row r="61" spans="1:18" s="100" customFormat="1" ht="13.5" customHeight="1" x14ac:dyDescent="0.3">
      <c r="A61" s="673"/>
      <c r="B61" s="104"/>
      <c r="C61" s="109" t="s">
        <v>260</v>
      </c>
      <c r="D61" s="109"/>
      <c r="E61" s="119">
        <v>0</v>
      </c>
      <c r="F61" s="119">
        <v>0</v>
      </c>
      <c r="G61" s="119">
        <v>0</v>
      </c>
      <c r="H61" s="119">
        <v>0</v>
      </c>
      <c r="I61" s="119">
        <v>0</v>
      </c>
      <c r="J61" s="119">
        <v>0</v>
      </c>
      <c r="K61" s="119">
        <v>0</v>
      </c>
      <c r="L61" s="119">
        <v>0</v>
      </c>
      <c r="M61" s="119">
        <v>0</v>
      </c>
      <c r="N61" s="119">
        <v>0</v>
      </c>
      <c r="O61" s="119">
        <v>0</v>
      </c>
      <c r="P61" s="119">
        <v>0</v>
      </c>
      <c r="Q61" s="607">
        <f>SUM(E61:P61)</f>
        <v>0</v>
      </c>
      <c r="R61" s="108">
        <f t="shared" si="12"/>
        <v>0</v>
      </c>
    </row>
    <row r="62" spans="1:18" s="100" customFormat="1" ht="13.5" customHeight="1" x14ac:dyDescent="0.3">
      <c r="A62" s="673"/>
      <c r="B62" s="104"/>
      <c r="C62" s="109" t="s">
        <v>261</v>
      </c>
      <c r="D62" s="109"/>
      <c r="E62" s="119">
        <v>0</v>
      </c>
      <c r="F62" s="119">
        <v>0</v>
      </c>
      <c r="G62" s="119">
        <v>0</v>
      </c>
      <c r="H62" s="119">
        <v>0</v>
      </c>
      <c r="I62" s="119">
        <v>0</v>
      </c>
      <c r="J62" s="119">
        <v>0</v>
      </c>
      <c r="K62" s="119">
        <v>0</v>
      </c>
      <c r="L62" s="119">
        <v>0</v>
      </c>
      <c r="M62" s="119">
        <v>0</v>
      </c>
      <c r="N62" s="119">
        <v>0</v>
      </c>
      <c r="O62" s="119">
        <v>0</v>
      </c>
      <c r="P62" s="119">
        <v>0</v>
      </c>
      <c r="Q62" s="607">
        <f>SUM(E62:P62)</f>
        <v>0</v>
      </c>
      <c r="R62" s="108">
        <f t="shared" si="12"/>
        <v>0</v>
      </c>
    </row>
    <row r="63" spans="1:18" s="100" customFormat="1" ht="13.5" customHeight="1" x14ac:dyDescent="0.3">
      <c r="A63" s="673"/>
      <c r="B63" s="104"/>
      <c r="C63" s="109" t="s">
        <v>156</v>
      </c>
      <c r="D63" s="109"/>
      <c r="E63" s="119">
        <v>0</v>
      </c>
      <c r="F63" s="119">
        <v>0</v>
      </c>
      <c r="G63" s="119">
        <v>0</v>
      </c>
      <c r="H63" s="119">
        <v>0</v>
      </c>
      <c r="I63" s="119">
        <v>0</v>
      </c>
      <c r="J63" s="119">
        <v>0</v>
      </c>
      <c r="K63" s="119">
        <v>0</v>
      </c>
      <c r="L63" s="119">
        <v>0</v>
      </c>
      <c r="M63" s="119">
        <v>0</v>
      </c>
      <c r="N63" s="119">
        <v>0</v>
      </c>
      <c r="O63" s="119">
        <v>0</v>
      </c>
      <c r="P63" s="119">
        <v>0</v>
      </c>
      <c r="Q63" s="607">
        <f>SUM(E63:P63)</f>
        <v>0</v>
      </c>
      <c r="R63" s="108">
        <f t="shared" si="12"/>
        <v>0</v>
      </c>
    </row>
    <row r="64" spans="1:18" s="100" customFormat="1" ht="13.5" customHeight="1" x14ac:dyDescent="0.3">
      <c r="A64" s="673"/>
      <c r="B64" s="104"/>
      <c r="C64" s="109" t="s">
        <v>157</v>
      </c>
      <c r="D64" s="109"/>
      <c r="E64" s="119">
        <v>0</v>
      </c>
      <c r="F64" s="119">
        <v>0</v>
      </c>
      <c r="G64" s="119">
        <v>0</v>
      </c>
      <c r="H64" s="119">
        <v>0</v>
      </c>
      <c r="I64" s="119">
        <v>0</v>
      </c>
      <c r="J64" s="119">
        <v>0</v>
      </c>
      <c r="K64" s="119">
        <v>0</v>
      </c>
      <c r="L64" s="119">
        <v>0</v>
      </c>
      <c r="M64" s="119">
        <v>0</v>
      </c>
      <c r="N64" s="119">
        <v>0</v>
      </c>
      <c r="O64" s="119">
        <v>0</v>
      </c>
      <c r="P64" s="119">
        <v>0</v>
      </c>
      <c r="Q64" s="607">
        <f>SUM(E64:P64)</f>
        <v>0</v>
      </c>
      <c r="R64" s="108">
        <f t="shared" si="12"/>
        <v>0</v>
      </c>
    </row>
    <row r="65" spans="1:18" s="100" customFormat="1" ht="13.5" customHeight="1" x14ac:dyDescent="0.3">
      <c r="A65" s="673"/>
      <c r="B65" s="104"/>
      <c r="C65" s="112" t="s">
        <v>15</v>
      </c>
      <c r="D65" s="112"/>
      <c r="E65" s="113">
        <f t="shared" ref="E65:Q65" si="13">SUM(E60:E64)</f>
        <v>0</v>
      </c>
      <c r="F65" s="113">
        <f t="shared" si="13"/>
        <v>0</v>
      </c>
      <c r="G65" s="113">
        <f t="shared" si="13"/>
        <v>0</v>
      </c>
      <c r="H65" s="113">
        <f t="shared" si="13"/>
        <v>0</v>
      </c>
      <c r="I65" s="113">
        <f t="shared" si="13"/>
        <v>0</v>
      </c>
      <c r="J65" s="113">
        <f t="shared" si="13"/>
        <v>0</v>
      </c>
      <c r="K65" s="113">
        <f t="shared" si="13"/>
        <v>0</v>
      </c>
      <c r="L65" s="113">
        <f t="shared" si="13"/>
        <v>0</v>
      </c>
      <c r="M65" s="113">
        <f t="shared" si="13"/>
        <v>0</v>
      </c>
      <c r="N65" s="113">
        <f t="shared" si="13"/>
        <v>0</v>
      </c>
      <c r="O65" s="113">
        <f t="shared" si="13"/>
        <v>0</v>
      </c>
      <c r="P65" s="113">
        <f t="shared" si="13"/>
        <v>0</v>
      </c>
      <c r="Q65" s="608">
        <f t="shared" si="13"/>
        <v>0</v>
      </c>
      <c r="R65" s="115">
        <f>SUM(R60:R64)</f>
        <v>0</v>
      </c>
    </row>
    <row r="66" spans="1:18" s="100" customFormat="1" ht="13.5" customHeight="1" x14ac:dyDescent="0.3">
      <c r="A66" s="673"/>
      <c r="B66" s="104"/>
      <c r="C66" s="609" t="s">
        <v>122</v>
      </c>
      <c r="D66" s="610"/>
      <c r="E66" s="611"/>
      <c r="F66" s="611"/>
      <c r="G66" s="611"/>
      <c r="H66" s="611"/>
      <c r="I66" s="611"/>
      <c r="J66" s="611"/>
      <c r="K66" s="611"/>
      <c r="L66" s="611"/>
      <c r="M66" s="611"/>
      <c r="N66" s="611"/>
      <c r="O66" s="611"/>
      <c r="P66" s="611"/>
      <c r="Q66" s="612"/>
      <c r="R66" s="613"/>
    </row>
    <row r="67" spans="1:18" s="100" customFormat="1" ht="13.5" customHeight="1" x14ac:dyDescent="0.3">
      <c r="A67" s="673"/>
      <c r="B67" s="104"/>
      <c r="C67" s="109" t="s">
        <v>158</v>
      </c>
      <c r="D67" s="109"/>
      <c r="E67" s="119">
        <v>297.28261904761905</v>
      </c>
      <c r="F67" s="119">
        <v>278.10309523809525</v>
      </c>
      <c r="G67" s="119">
        <v>297.28261904761905</v>
      </c>
      <c r="H67" s="119">
        <v>287.69285714285718</v>
      </c>
      <c r="I67" s="119">
        <v>297.28261904761905</v>
      </c>
      <c r="J67" s="119">
        <v>287.69285714285718</v>
      </c>
      <c r="K67" s="119">
        <v>297.28261904761905</v>
      </c>
      <c r="L67" s="119">
        <v>297.28261904761905</v>
      </c>
      <c r="M67" s="119">
        <v>287.69285714285718</v>
      </c>
      <c r="N67" s="119">
        <v>297.28261904761905</v>
      </c>
      <c r="O67" s="119">
        <v>287.69285714285718</v>
      </c>
      <c r="P67" s="119">
        <v>297.28261904761905</v>
      </c>
      <c r="Q67" s="607">
        <f>SUM(E67:P67)</f>
        <v>3509.8528571428565</v>
      </c>
      <c r="R67" s="108">
        <f t="shared" si="12"/>
        <v>292.48773809523806</v>
      </c>
    </row>
    <row r="68" spans="1:18" s="100" customFormat="1" ht="13.5" customHeight="1" x14ac:dyDescent="0.3">
      <c r="A68" s="673"/>
      <c r="B68" s="104"/>
      <c r="C68" s="109" t="s">
        <v>159</v>
      </c>
      <c r="D68" s="109"/>
      <c r="E68" s="119">
        <v>0</v>
      </c>
      <c r="F68" s="119">
        <v>0</v>
      </c>
      <c r="G68" s="119">
        <v>0</v>
      </c>
      <c r="H68" s="119">
        <v>0</v>
      </c>
      <c r="I68" s="119">
        <v>0</v>
      </c>
      <c r="J68" s="119">
        <v>0</v>
      </c>
      <c r="K68" s="119">
        <v>0</v>
      </c>
      <c r="L68" s="119">
        <v>0</v>
      </c>
      <c r="M68" s="119">
        <v>0</v>
      </c>
      <c r="N68" s="119">
        <v>0</v>
      </c>
      <c r="O68" s="119">
        <v>0</v>
      </c>
      <c r="P68" s="119">
        <v>0</v>
      </c>
      <c r="Q68" s="607">
        <f>SUM(E68:P68)</f>
        <v>0</v>
      </c>
      <c r="R68" s="108">
        <f t="shared" si="12"/>
        <v>0</v>
      </c>
    </row>
    <row r="69" spans="1:18" s="100" customFormat="1" ht="13.5" customHeight="1" x14ac:dyDescent="0.3">
      <c r="A69" s="673"/>
      <c r="B69" s="104"/>
      <c r="C69" s="120" t="s">
        <v>17</v>
      </c>
      <c r="D69" s="121"/>
      <c r="E69" s="113">
        <f t="shared" ref="E69:P69" si="14">SUM(E67:E68)</f>
        <v>297.28261904761905</v>
      </c>
      <c r="F69" s="113">
        <f t="shared" si="14"/>
        <v>278.10309523809525</v>
      </c>
      <c r="G69" s="113">
        <f t="shared" si="14"/>
        <v>297.28261904761905</v>
      </c>
      <c r="H69" s="113">
        <f t="shared" si="14"/>
        <v>287.69285714285718</v>
      </c>
      <c r="I69" s="113">
        <f t="shared" si="14"/>
        <v>297.28261904761905</v>
      </c>
      <c r="J69" s="113">
        <f t="shared" si="14"/>
        <v>287.69285714285718</v>
      </c>
      <c r="K69" s="113">
        <f t="shared" si="14"/>
        <v>297.28261904761905</v>
      </c>
      <c r="L69" s="113">
        <f t="shared" si="14"/>
        <v>297.28261904761905</v>
      </c>
      <c r="M69" s="113">
        <f t="shared" si="14"/>
        <v>287.69285714285718</v>
      </c>
      <c r="N69" s="113">
        <f t="shared" si="14"/>
        <v>297.28261904761905</v>
      </c>
      <c r="O69" s="113">
        <f t="shared" si="14"/>
        <v>287.69285714285718</v>
      </c>
      <c r="P69" s="113">
        <f t="shared" si="14"/>
        <v>297.28261904761905</v>
      </c>
      <c r="Q69" s="617">
        <f>SUM(Q67:Q68)</f>
        <v>3509.8528571428565</v>
      </c>
      <c r="R69" s="129">
        <f>SUM(R67:R68)</f>
        <v>292.48773809523806</v>
      </c>
    </row>
    <row r="70" spans="1:18" s="100" customFormat="1" ht="13.5" customHeight="1" x14ac:dyDescent="0.3">
      <c r="A70" s="673"/>
      <c r="B70" s="104"/>
      <c r="C70" s="120" t="s">
        <v>267</v>
      </c>
      <c r="D70" s="121"/>
      <c r="E70" s="113">
        <f t="shared" ref="E70:P70" si="15">E65+E69</f>
        <v>297.28261904761905</v>
      </c>
      <c r="F70" s="113">
        <f t="shared" si="15"/>
        <v>278.10309523809525</v>
      </c>
      <c r="G70" s="113">
        <f t="shared" si="15"/>
        <v>297.28261904761905</v>
      </c>
      <c r="H70" s="113">
        <f t="shared" si="15"/>
        <v>287.69285714285718</v>
      </c>
      <c r="I70" s="113">
        <f t="shared" si="15"/>
        <v>297.28261904761905</v>
      </c>
      <c r="J70" s="113">
        <f t="shared" si="15"/>
        <v>287.69285714285718</v>
      </c>
      <c r="K70" s="113">
        <f t="shared" si="15"/>
        <v>297.28261904761905</v>
      </c>
      <c r="L70" s="113">
        <f t="shared" si="15"/>
        <v>297.28261904761905</v>
      </c>
      <c r="M70" s="113">
        <f t="shared" si="15"/>
        <v>287.69285714285718</v>
      </c>
      <c r="N70" s="113">
        <f t="shared" si="15"/>
        <v>297.28261904761905</v>
      </c>
      <c r="O70" s="113">
        <f t="shared" si="15"/>
        <v>287.69285714285718</v>
      </c>
      <c r="P70" s="113">
        <f t="shared" si="15"/>
        <v>297.28261904761905</v>
      </c>
      <c r="Q70" s="617">
        <f>Q65+Q69</f>
        <v>3509.8528571428565</v>
      </c>
      <c r="R70" s="129">
        <f>R65+R69</f>
        <v>292.48773809523806</v>
      </c>
    </row>
    <row r="71" spans="1:18" s="100" customFormat="1" ht="13.5" customHeight="1" x14ac:dyDescent="0.3">
      <c r="A71" s="673"/>
      <c r="B71" s="111"/>
      <c r="C71" s="112" t="s">
        <v>116</v>
      </c>
      <c r="D71" s="112"/>
      <c r="E71" s="123">
        <f>E70/E215</f>
        <v>9.5897619047619056</v>
      </c>
      <c r="F71" s="123">
        <f t="shared" ref="F71:P71" si="16">F70/F215</f>
        <v>9.5897619047619056</v>
      </c>
      <c r="G71" s="123">
        <f t="shared" si="16"/>
        <v>9.5897619047619056</v>
      </c>
      <c r="H71" s="123">
        <f t="shared" si="16"/>
        <v>9.5897619047619056</v>
      </c>
      <c r="I71" s="123">
        <f t="shared" si="16"/>
        <v>9.5897619047619056</v>
      </c>
      <c r="J71" s="123">
        <f t="shared" si="16"/>
        <v>9.5897619047619056</v>
      </c>
      <c r="K71" s="123">
        <f t="shared" si="16"/>
        <v>9.5897619047619056</v>
      </c>
      <c r="L71" s="123">
        <f t="shared" si="16"/>
        <v>9.5897619047619056</v>
      </c>
      <c r="M71" s="123">
        <f t="shared" si="16"/>
        <v>9.5897619047619056</v>
      </c>
      <c r="N71" s="123">
        <f t="shared" si="16"/>
        <v>9.5897619047619056</v>
      </c>
      <c r="O71" s="123">
        <f t="shared" si="16"/>
        <v>9.5897619047619056</v>
      </c>
      <c r="P71" s="123">
        <f t="shared" si="16"/>
        <v>9.5897619047619056</v>
      </c>
      <c r="Q71" s="615">
        <f>Q70/Q215</f>
        <v>9.589761904761902</v>
      </c>
      <c r="R71" s="124">
        <f>R70/R215</f>
        <v>9.5897619047619038</v>
      </c>
    </row>
    <row r="72" spans="1:18" s="103" customFormat="1" ht="13.5" customHeight="1" x14ac:dyDescent="0.3">
      <c r="A72" s="674"/>
      <c r="B72" s="681" t="s">
        <v>165</v>
      </c>
      <c r="C72" s="686"/>
      <c r="D72" s="686"/>
      <c r="E72" s="691"/>
      <c r="F72" s="691"/>
      <c r="G72" s="691"/>
      <c r="H72" s="691"/>
      <c r="I72" s="691"/>
      <c r="J72" s="691"/>
      <c r="K72" s="691"/>
      <c r="L72" s="691"/>
      <c r="M72" s="691"/>
      <c r="N72" s="691"/>
      <c r="O72" s="691"/>
      <c r="P72" s="691"/>
      <c r="Q72" s="691"/>
      <c r="R72" s="685"/>
    </row>
    <row r="73" spans="1:18" s="100" customFormat="1" ht="13.5" customHeight="1" x14ac:dyDescent="0.3">
      <c r="A73" s="673"/>
      <c r="B73" s="104"/>
      <c r="C73" s="109" t="s">
        <v>166</v>
      </c>
      <c r="D73" s="109"/>
      <c r="E73" s="130">
        <f>IF(E9=0,0,E21/(E9*E215))</f>
        <v>0.8</v>
      </c>
      <c r="F73" s="130">
        <f t="shared" ref="F73:P73" si="17">IF(F9=0,0,F21/(F9*F215))</f>
        <v>0.8</v>
      </c>
      <c r="G73" s="130">
        <f t="shared" si="17"/>
        <v>0.8</v>
      </c>
      <c r="H73" s="130">
        <f t="shared" si="17"/>
        <v>0.8</v>
      </c>
      <c r="I73" s="130">
        <f t="shared" si="17"/>
        <v>0.8</v>
      </c>
      <c r="J73" s="130">
        <f t="shared" si="17"/>
        <v>0.8</v>
      </c>
      <c r="K73" s="130">
        <f t="shared" si="17"/>
        <v>0.8</v>
      </c>
      <c r="L73" s="130">
        <f t="shared" si="17"/>
        <v>0.8</v>
      </c>
      <c r="M73" s="130">
        <f t="shared" si="17"/>
        <v>0.8</v>
      </c>
      <c r="N73" s="130">
        <f t="shared" si="17"/>
        <v>0.8</v>
      </c>
      <c r="O73" s="130">
        <f t="shared" si="17"/>
        <v>0.8</v>
      </c>
      <c r="P73" s="130">
        <f t="shared" si="17"/>
        <v>0.8</v>
      </c>
      <c r="Q73" s="131"/>
      <c r="R73" s="132">
        <f t="shared" ref="R73:R83" si="18">IF(R9=0,0,R21/(R9*$R$215))</f>
        <v>0.8</v>
      </c>
    </row>
    <row r="74" spans="1:18" s="100" customFormat="1" ht="13.5" customHeight="1" x14ac:dyDescent="0.3">
      <c r="A74" s="673"/>
      <c r="B74" s="104"/>
      <c r="C74" s="109" t="s">
        <v>167</v>
      </c>
      <c r="D74" s="109"/>
      <c r="E74" s="133">
        <f>IF(E10=0,0,E22/(E10*E215))</f>
        <v>0.5</v>
      </c>
      <c r="F74" s="133">
        <f t="shared" ref="F74:P74" si="19">IF(F10=0,0,F22/(F10*F215))</f>
        <v>0.5</v>
      </c>
      <c r="G74" s="133">
        <f t="shared" si="19"/>
        <v>0.5</v>
      </c>
      <c r="H74" s="133">
        <f t="shared" si="19"/>
        <v>0.5</v>
      </c>
      <c r="I74" s="133">
        <f t="shared" si="19"/>
        <v>0.5</v>
      </c>
      <c r="J74" s="133">
        <f t="shared" si="19"/>
        <v>0.5</v>
      </c>
      <c r="K74" s="133">
        <f t="shared" si="19"/>
        <v>0.5</v>
      </c>
      <c r="L74" s="133">
        <f t="shared" si="19"/>
        <v>0.5</v>
      </c>
      <c r="M74" s="133">
        <f t="shared" si="19"/>
        <v>0.5</v>
      </c>
      <c r="N74" s="133">
        <f t="shared" si="19"/>
        <v>0.5</v>
      </c>
      <c r="O74" s="133">
        <f t="shared" si="19"/>
        <v>0.5</v>
      </c>
      <c r="P74" s="133">
        <f t="shared" si="19"/>
        <v>0.5</v>
      </c>
      <c r="Q74" s="107"/>
      <c r="R74" s="134">
        <f t="shared" si="18"/>
        <v>0.5</v>
      </c>
    </row>
    <row r="75" spans="1:18" s="100" customFormat="1" ht="13.5" customHeight="1" x14ac:dyDescent="0.3">
      <c r="A75" s="673"/>
      <c r="B75" s="104"/>
      <c r="C75" s="109" t="s">
        <v>168</v>
      </c>
      <c r="D75" s="109"/>
      <c r="E75" s="133">
        <f>IF(E11=0,0,E23/(E11*E215))</f>
        <v>0.8</v>
      </c>
      <c r="F75" s="133">
        <f t="shared" ref="F75:P75" si="20">IF(F11=0,0,F23/(F11*F215))</f>
        <v>0.8</v>
      </c>
      <c r="G75" s="133">
        <f t="shared" si="20"/>
        <v>0.8</v>
      </c>
      <c r="H75" s="133">
        <f t="shared" si="20"/>
        <v>0.8</v>
      </c>
      <c r="I75" s="133">
        <f t="shared" si="20"/>
        <v>0.8</v>
      </c>
      <c r="J75" s="133">
        <f t="shared" si="20"/>
        <v>0.8</v>
      </c>
      <c r="K75" s="133">
        <f t="shared" si="20"/>
        <v>0.8</v>
      </c>
      <c r="L75" s="133">
        <f t="shared" si="20"/>
        <v>0.8</v>
      </c>
      <c r="M75" s="133">
        <f t="shared" si="20"/>
        <v>0.8</v>
      </c>
      <c r="N75" s="133">
        <f t="shared" si="20"/>
        <v>0.8</v>
      </c>
      <c r="O75" s="133">
        <f t="shared" si="20"/>
        <v>0.8</v>
      </c>
      <c r="P75" s="133">
        <f t="shared" si="20"/>
        <v>0.8</v>
      </c>
      <c r="Q75" s="107"/>
      <c r="R75" s="134">
        <f t="shared" si="18"/>
        <v>0.79999999999999993</v>
      </c>
    </row>
    <row r="76" spans="1:18" s="100" customFormat="1" ht="13.5" customHeight="1" x14ac:dyDescent="0.3">
      <c r="A76" s="673"/>
      <c r="B76" s="104"/>
      <c r="C76" s="109" t="s">
        <v>169</v>
      </c>
      <c r="D76" s="109"/>
      <c r="E76" s="133">
        <f>IF(E12=0,0,E24/(E12*E215))</f>
        <v>0</v>
      </c>
      <c r="F76" s="133">
        <f t="shared" ref="F76:P76" si="21">IF(F12=0,0,F24/(F12*F215))</f>
        <v>0</v>
      </c>
      <c r="G76" s="133">
        <f t="shared" si="21"/>
        <v>0</v>
      </c>
      <c r="H76" s="133">
        <f t="shared" si="21"/>
        <v>0</v>
      </c>
      <c r="I76" s="133">
        <f t="shared" si="21"/>
        <v>0</v>
      </c>
      <c r="J76" s="133">
        <f t="shared" si="21"/>
        <v>0</v>
      </c>
      <c r="K76" s="133">
        <f t="shared" si="21"/>
        <v>0</v>
      </c>
      <c r="L76" s="133">
        <f t="shared" si="21"/>
        <v>0</v>
      </c>
      <c r="M76" s="133">
        <f t="shared" si="21"/>
        <v>0</v>
      </c>
      <c r="N76" s="133">
        <f t="shared" si="21"/>
        <v>0</v>
      </c>
      <c r="O76" s="133">
        <f t="shared" si="21"/>
        <v>0</v>
      </c>
      <c r="P76" s="133">
        <f t="shared" si="21"/>
        <v>0</v>
      </c>
      <c r="Q76" s="107"/>
      <c r="R76" s="134">
        <f t="shared" si="18"/>
        <v>0</v>
      </c>
    </row>
    <row r="77" spans="1:18" s="100" customFormat="1" ht="13.5" customHeight="1" x14ac:dyDescent="0.3">
      <c r="A77" s="673"/>
      <c r="B77" s="104"/>
      <c r="C77" s="109" t="s">
        <v>170</v>
      </c>
      <c r="D77" s="109"/>
      <c r="E77" s="133">
        <f>IF(E13=0,0,E25/(E13*E215))</f>
        <v>0.9</v>
      </c>
      <c r="F77" s="133">
        <f t="shared" ref="F77:P77" si="22">IF(F13=0,0,F25/(F13*F215))</f>
        <v>0.9</v>
      </c>
      <c r="G77" s="133">
        <f t="shared" si="22"/>
        <v>0.9</v>
      </c>
      <c r="H77" s="133">
        <f t="shared" si="22"/>
        <v>0.9</v>
      </c>
      <c r="I77" s="133">
        <f t="shared" si="22"/>
        <v>0.9</v>
      </c>
      <c r="J77" s="133">
        <f t="shared" si="22"/>
        <v>0.9</v>
      </c>
      <c r="K77" s="133">
        <f t="shared" si="22"/>
        <v>0.9</v>
      </c>
      <c r="L77" s="133">
        <f t="shared" si="22"/>
        <v>0.9</v>
      </c>
      <c r="M77" s="133">
        <f t="shared" si="22"/>
        <v>0.9</v>
      </c>
      <c r="N77" s="133">
        <f t="shared" si="22"/>
        <v>0.9</v>
      </c>
      <c r="O77" s="133">
        <f t="shared" si="22"/>
        <v>0.9</v>
      </c>
      <c r="P77" s="133">
        <f t="shared" si="22"/>
        <v>0.9</v>
      </c>
      <c r="Q77" s="107"/>
      <c r="R77" s="134">
        <f t="shared" si="18"/>
        <v>0.9</v>
      </c>
    </row>
    <row r="78" spans="1:18" s="100" customFormat="1" ht="13.5" customHeight="1" x14ac:dyDescent="0.3">
      <c r="A78" s="673"/>
      <c r="B78" s="104"/>
      <c r="C78" s="109" t="s">
        <v>171</v>
      </c>
      <c r="D78" s="109"/>
      <c r="E78" s="133">
        <f>IF(E14=0,0,E26/(E14*E215))</f>
        <v>0.79</v>
      </c>
      <c r="F78" s="133">
        <f t="shared" ref="F78:P78" si="23">IF(F14=0,0,F26/(F14*F215))</f>
        <v>0.79</v>
      </c>
      <c r="G78" s="133">
        <f t="shared" si="23"/>
        <v>0.79</v>
      </c>
      <c r="H78" s="133">
        <f t="shared" si="23"/>
        <v>0.79</v>
      </c>
      <c r="I78" s="133">
        <f t="shared" si="23"/>
        <v>0.79</v>
      </c>
      <c r="J78" s="133">
        <f t="shared" si="23"/>
        <v>0.79</v>
      </c>
      <c r="K78" s="133">
        <f t="shared" si="23"/>
        <v>0.79</v>
      </c>
      <c r="L78" s="133">
        <f t="shared" si="23"/>
        <v>0.79</v>
      </c>
      <c r="M78" s="133">
        <f t="shared" si="23"/>
        <v>0.79</v>
      </c>
      <c r="N78" s="133">
        <f t="shared" si="23"/>
        <v>0.79</v>
      </c>
      <c r="O78" s="133">
        <f t="shared" si="23"/>
        <v>0.79</v>
      </c>
      <c r="P78" s="133">
        <f t="shared" si="23"/>
        <v>0.79</v>
      </c>
      <c r="Q78" s="107"/>
      <c r="R78" s="134">
        <f t="shared" si="18"/>
        <v>0.79000000000000015</v>
      </c>
    </row>
    <row r="79" spans="1:18" s="100" customFormat="1" ht="13.5" customHeight="1" x14ac:dyDescent="0.3">
      <c r="A79" s="673"/>
      <c r="B79" s="104"/>
      <c r="C79" s="109" t="s">
        <v>172</v>
      </c>
      <c r="D79" s="109"/>
      <c r="E79" s="133">
        <f>IF(E15=0,0,E27/(E15*E215))</f>
        <v>0</v>
      </c>
      <c r="F79" s="133">
        <f t="shared" ref="F79:P79" si="24">IF(F15=0,0,F27/(F15*F215))</f>
        <v>0</v>
      </c>
      <c r="G79" s="133">
        <f t="shared" si="24"/>
        <v>0</v>
      </c>
      <c r="H79" s="133">
        <f t="shared" si="24"/>
        <v>0</v>
      </c>
      <c r="I79" s="133">
        <f t="shared" si="24"/>
        <v>0</v>
      </c>
      <c r="J79" s="133">
        <f t="shared" si="24"/>
        <v>0</v>
      </c>
      <c r="K79" s="133">
        <f t="shared" si="24"/>
        <v>0</v>
      </c>
      <c r="L79" s="133">
        <f t="shared" si="24"/>
        <v>0</v>
      </c>
      <c r="M79" s="133">
        <f t="shared" si="24"/>
        <v>0</v>
      </c>
      <c r="N79" s="133">
        <f t="shared" si="24"/>
        <v>0</v>
      </c>
      <c r="O79" s="133">
        <f t="shared" si="24"/>
        <v>0</v>
      </c>
      <c r="P79" s="133">
        <f t="shared" si="24"/>
        <v>0</v>
      </c>
      <c r="Q79" s="107"/>
      <c r="R79" s="134">
        <f t="shared" si="18"/>
        <v>0</v>
      </c>
    </row>
    <row r="80" spans="1:18" s="100" customFormat="1" ht="13.5" customHeight="1" x14ac:dyDescent="0.3">
      <c r="A80" s="673"/>
      <c r="B80" s="104"/>
      <c r="C80" s="105" t="s">
        <v>349</v>
      </c>
      <c r="D80" s="105"/>
      <c r="E80" s="133">
        <f>IF(E16=0,0,E28/(E16*E215))</f>
        <v>0</v>
      </c>
      <c r="F80" s="133">
        <f t="shared" ref="F80:P80" si="25">IF(F16=0,0,F28/(F16*F215))</f>
        <v>0</v>
      </c>
      <c r="G80" s="133">
        <f t="shared" si="25"/>
        <v>0</v>
      </c>
      <c r="H80" s="133">
        <f t="shared" si="25"/>
        <v>0</v>
      </c>
      <c r="I80" s="133">
        <f t="shared" si="25"/>
        <v>0</v>
      </c>
      <c r="J80" s="133">
        <f t="shared" si="25"/>
        <v>0</v>
      </c>
      <c r="K80" s="133">
        <f t="shared" si="25"/>
        <v>0</v>
      </c>
      <c r="L80" s="133">
        <f t="shared" si="25"/>
        <v>0</v>
      </c>
      <c r="M80" s="133">
        <f t="shared" si="25"/>
        <v>0</v>
      </c>
      <c r="N80" s="133">
        <f t="shared" si="25"/>
        <v>0</v>
      </c>
      <c r="O80" s="133">
        <f t="shared" si="25"/>
        <v>0</v>
      </c>
      <c r="P80" s="133">
        <f t="shared" si="25"/>
        <v>0</v>
      </c>
      <c r="Q80" s="107"/>
      <c r="R80" s="134">
        <f t="shared" si="18"/>
        <v>0</v>
      </c>
    </row>
    <row r="81" spans="1:18" s="100" customFormat="1" ht="13.5" customHeight="1" x14ac:dyDescent="0.3">
      <c r="A81" s="673"/>
      <c r="B81" s="104"/>
      <c r="C81" s="109" t="s">
        <v>336</v>
      </c>
      <c r="D81" s="109"/>
      <c r="E81" s="133">
        <f>IF(E17=0,0,E29/(E17*E215))</f>
        <v>0.86</v>
      </c>
      <c r="F81" s="133">
        <f t="shared" ref="F81:P81" si="26">IF(F17=0,0,F29/(F17*F215))</f>
        <v>0.86</v>
      </c>
      <c r="G81" s="133">
        <f t="shared" si="26"/>
        <v>0.86</v>
      </c>
      <c r="H81" s="133">
        <f t="shared" si="26"/>
        <v>0.86</v>
      </c>
      <c r="I81" s="133">
        <f t="shared" si="26"/>
        <v>0.86</v>
      </c>
      <c r="J81" s="133">
        <f t="shared" si="26"/>
        <v>0.86</v>
      </c>
      <c r="K81" s="133">
        <f t="shared" si="26"/>
        <v>0.86</v>
      </c>
      <c r="L81" s="133">
        <f t="shared" si="26"/>
        <v>0.86</v>
      </c>
      <c r="M81" s="133">
        <f t="shared" si="26"/>
        <v>0.86</v>
      </c>
      <c r="N81" s="133">
        <f t="shared" si="26"/>
        <v>0.86</v>
      </c>
      <c r="O81" s="133">
        <f t="shared" si="26"/>
        <v>0.86</v>
      </c>
      <c r="P81" s="133">
        <f t="shared" si="26"/>
        <v>0.86</v>
      </c>
      <c r="Q81" s="107"/>
      <c r="R81" s="134">
        <f t="shared" si="18"/>
        <v>0.86000000000000021</v>
      </c>
    </row>
    <row r="82" spans="1:18" s="100" customFormat="1" ht="13.5" customHeight="1" x14ac:dyDescent="0.3">
      <c r="A82" s="673"/>
      <c r="B82" s="104"/>
      <c r="C82" s="105" t="s">
        <v>337</v>
      </c>
      <c r="D82" s="105"/>
      <c r="E82" s="133">
        <f>IF(E18=0,0,E30/(E18*E215))</f>
        <v>0</v>
      </c>
      <c r="F82" s="133">
        <f t="shared" ref="F82:P82" si="27">IF(F18=0,0,F30/(F18*F215))</f>
        <v>0</v>
      </c>
      <c r="G82" s="133">
        <f t="shared" si="27"/>
        <v>0</v>
      </c>
      <c r="H82" s="133">
        <f t="shared" si="27"/>
        <v>0</v>
      </c>
      <c r="I82" s="133">
        <f t="shared" si="27"/>
        <v>0</v>
      </c>
      <c r="J82" s="133">
        <f t="shared" si="27"/>
        <v>0</v>
      </c>
      <c r="K82" s="133">
        <f t="shared" si="27"/>
        <v>0</v>
      </c>
      <c r="L82" s="133">
        <f t="shared" si="27"/>
        <v>0</v>
      </c>
      <c r="M82" s="133">
        <f t="shared" si="27"/>
        <v>0</v>
      </c>
      <c r="N82" s="133">
        <f t="shared" si="27"/>
        <v>0</v>
      </c>
      <c r="O82" s="133">
        <f t="shared" si="27"/>
        <v>0</v>
      </c>
      <c r="P82" s="133">
        <f t="shared" si="27"/>
        <v>0</v>
      </c>
      <c r="Q82" s="107"/>
      <c r="R82" s="134">
        <f t="shared" si="18"/>
        <v>0</v>
      </c>
    </row>
    <row r="83" spans="1:18" s="103" customFormat="1" ht="13.5" customHeight="1" x14ac:dyDescent="0.3">
      <c r="A83" s="674"/>
      <c r="B83" s="135"/>
      <c r="C83" s="136" t="s">
        <v>19</v>
      </c>
      <c r="D83" s="136"/>
      <c r="E83" s="137">
        <f>IF(E19=0,0,E31/(E19*30.4))</f>
        <v>0.8226641040804259</v>
      </c>
      <c r="F83" s="137">
        <f t="shared" ref="F83:P83" si="28">IF(F19=0,0,F31/(F19*30.4))</f>
        <v>0.76958900059136615</v>
      </c>
      <c r="G83" s="137">
        <f t="shared" si="28"/>
        <v>0.8226641040804259</v>
      </c>
      <c r="H83" s="137">
        <f t="shared" si="28"/>
        <v>0.79612655233589591</v>
      </c>
      <c r="I83" s="137">
        <f t="shared" si="28"/>
        <v>0.8226641040804259</v>
      </c>
      <c r="J83" s="137">
        <f t="shared" si="28"/>
        <v>0.79612655233589591</v>
      </c>
      <c r="K83" s="137">
        <f t="shared" si="28"/>
        <v>0.8226641040804259</v>
      </c>
      <c r="L83" s="137">
        <f t="shared" si="28"/>
        <v>0.8226641040804259</v>
      </c>
      <c r="M83" s="137">
        <f t="shared" si="28"/>
        <v>0.79612655233589591</v>
      </c>
      <c r="N83" s="137">
        <f t="shared" si="28"/>
        <v>0.8226641040804259</v>
      </c>
      <c r="O83" s="137">
        <f t="shared" si="28"/>
        <v>0.79612655233589591</v>
      </c>
      <c r="P83" s="137">
        <f t="shared" si="28"/>
        <v>0.8226641040804259</v>
      </c>
      <c r="Q83" s="138"/>
      <c r="R83" s="139">
        <f t="shared" si="18"/>
        <v>0.80674157303370808</v>
      </c>
    </row>
    <row r="84" spans="1:18" s="103" customFormat="1" ht="13.5" customHeight="1" x14ac:dyDescent="0.3">
      <c r="A84" s="674"/>
      <c r="B84" s="681" t="s">
        <v>173</v>
      </c>
      <c r="C84" s="686"/>
      <c r="D84" s="686"/>
      <c r="E84" s="691"/>
      <c r="F84" s="691"/>
      <c r="G84" s="691"/>
      <c r="H84" s="691"/>
      <c r="I84" s="691"/>
      <c r="J84" s="691"/>
      <c r="K84" s="691"/>
      <c r="L84" s="691"/>
      <c r="M84" s="691"/>
      <c r="N84" s="691"/>
      <c r="O84" s="691"/>
      <c r="P84" s="691"/>
      <c r="Q84" s="691"/>
      <c r="R84" s="685"/>
    </row>
    <row r="85" spans="1:18" s="100" customFormat="1" ht="13.5" customHeight="1" x14ac:dyDescent="0.3">
      <c r="A85" s="673"/>
      <c r="B85" s="104"/>
      <c r="C85" s="109" t="s">
        <v>123</v>
      </c>
      <c r="D85" s="109"/>
      <c r="E85" s="140">
        <f>IF(E47=0,0,E21/E47)</f>
        <v>7</v>
      </c>
      <c r="F85" s="141">
        <f t="shared" ref="F85:P85" si="29">IF(F47=0,0,F21/F47)</f>
        <v>7</v>
      </c>
      <c r="G85" s="141">
        <f t="shared" si="29"/>
        <v>7</v>
      </c>
      <c r="H85" s="141">
        <f t="shared" si="29"/>
        <v>7</v>
      </c>
      <c r="I85" s="141">
        <f t="shared" si="29"/>
        <v>7</v>
      </c>
      <c r="J85" s="141">
        <f t="shared" si="29"/>
        <v>7</v>
      </c>
      <c r="K85" s="141">
        <f t="shared" si="29"/>
        <v>7</v>
      </c>
      <c r="L85" s="141">
        <f t="shared" si="29"/>
        <v>7</v>
      </c>
      <c r="M85" s="141">
        <f t="shared" si="29"/>
        <v>7</v>
      </c>
      <c r="N85" s="141">
        <f t="shared" si="29"/>
        <v>7</v>
      </c>
      <c r="O85" s="141">
        <f t="shared" si="29"/>
        <v>7</v>
      </c>
      <c r="P85" s="141">
        <f t="shared" si="29"/>
        <v>7</v>
      </c>
      <c r="Q85" s="131"/>
      <c r="R85" s="142">
        <f>AVERAGE(E85:P85)</f>
        <v>7</v>
      </c>
    </row>
    <row r="86" spans="1:18" s="100" customFormat="1" ht="13.5" customHeight="1" x14ac:dyDescent="0.3">
      <c r="A86" s="673"/>
      <c r="B86" s="104"/>
      <c r="C86" s="109" t="s">
        <v>124</v>
      </c>
      <c r="D86" s="109"/>
      <c r="E86" s="143">
        <f t="shared" ref="E86:P95" si="30">IF(E48=0,0,E22/E48)</f>
        <v>6</v>
      </c>
      <c r="F86" s="143">
        <f t="shared" si="30"/>
        <v>6</v>
      </c>
      <c r="G86" s="143">
        <f t="shared" si="30"/>
        <v>6</v>
      </c>
      <c r="H86" s="143">
        <f t="shared" si="30"/>
        <v>6</v>
      </c>
      <c r="I86" s="143">
        <f t="shared" si="30"/>
        <v>6</v>
      </c>
      <c r="J86" s="143">
        <f t="shared" si="30"/>
        <v>6</v>
      </c>
      <c r="K86" s="143">
        <f t="shared" si="30"/>
        <v>6</v>
      </c>
      <c r="L86" s="143">
        <f t="shared" si="30"/>
        <v>6</v>
      </c>
      <c r="M86" s="143">
        <f t="shared" si="30"/>
        <v>6</v>
      </c>
      <c r="N86" s="143">
        <f t="shared" si="30"/>
        <v>6</v>
      </c>
      <c r="O86" s="143">
        <f t="shared" si="30"/>
        <v>6</v>
      </c>
      <c r="P86" s="143">
        <f t="shared" si="30"/>
        <v>6</v>
      </c>
      <c r="Q86" s="107"/>
      <c r="R86" s="144">
        <f t="shared" ref="R86:R94" si="31">AVERAGE(E86:P86)</f>
        <v>6</v>
      </c>
    </row>
    <row r="87" spans="1:18" s="100" customFormat="1" ht="13.5" customHeight="1" x14ac:dyDescent="0.3">
      <c r="A87" s="673"/>
      <c r="B87" s="104"/>
      <c r="C87" s="109" t="s">
        <v>125</v>
      </c>
      <c r="D87" s="109"/>
      <c r="E87" s="143">
        <f t="shared" si="30"/>
        <v>7</v>
      </c>
      <c r="F87" s="143">
        <f t="shared" si="30"/>
        <v>7</v>
      </c>
      <c r="G87" s="143">
        <f t="shared" si="30"/>
        <v>7</v>
      </c>
      <c r="H87" s="143">
        <f t="shared" si="30"/>
        <v>7</v>
      </c>
      <c r="I87" s="143">
        <f t="shared" si="30"/>
        <v>7</v>
      </c>
      <c r="J87" s="143">
        <f t="shared" si="30"/>
        <v>7</v>
      </c>
      <c r="K87" s="143">
        <f t="shared" si="30"/>
        <v>7</v>
      </c>
      <c r="L87" s="143">
        <f t="shared" si="30"/>
        <v>7</v>
      </c>
      <c r="M87" s="143">
        <f t="shared" si="30"/>
        <v>7</v>
      </c>
      <c r="N87" s="143">
        <f t="shared" si="30"/>
        <v>7</v>
      </c>
      <c r="O87" s="143">
        <f t="shared" si="30"/>
        <v>7</v>
      </c>
      <c r="P87" s="143">
        <f t="shared" si="30"/>
        <v>7</v>
      </c>
      <c r="Q87" s="107"/>
      <c r="R87" s="144">
        <f t="shared" si="31"/>
        <v>7</v>
      </c>
    </row>
    <row r="88" spans="1:18" s="100" customFormat="1" ht="13.5" customHeight="1" x14ac:dyDescent="0.3">
      <c r="A88" s="673"/>
      <c r="B88" s="104"/>
      <c r="C88" s="109" t="s">
        <v>174</v>
      </c>
      <c r="D88" s="109"/>
      <c r="E88" s="143">
        <f t="shared" si="30"/>
        <v>0</v>
      </c>
      <c r="F88" s="143">
        <f t="shared" si="30"/>
        <v>0</v>
      </c>
      <c r="G88" s="143">
        <f t="shared" si="30"/>
        <v>0</v>
      </c>
      <c r="H88" s="143">
        <f t="shared" si="30"/>
        <v>0</v>
      </c>
      <c r="I88" s="143">
        <f t="shared" si="30"/>
        <v>0</v>
      </c>
      <c r="J88" s="143">
        <f t="shared" si="30"/>
        <v>0</v>
      </c>
      <c r="K88" s="143">
        <f t="shared" si="30"/>
        <v>0</v>
      </c>
      <c r="L88" s="143">
        <f t="shared" si="30"/>
        <v>0</v>
      </c>
      <c r="M88" s="143">
        <f t="shared" si="30"/>
        <v>0</v>
      </c>
      <c r="N88" s="143">
        <f t="shared" si="30"/>
        <v>0</v>
      </c>
      <c r="O88" s="143">
        <f t="shared" si="30"/>
        <v>0</v>
      </c>
      <c r="P88" s="143">
        <f t="shared" si="30"/>
        <v>0</v>
      </c>
      <c r="Q88" s="107"/>
      <c r="R88" s="144">
        <f t="shared" si="31"/>
        <v>0</v>
      </c>
    </row>
    <row r="89" spans="1:18" s="100" customFormat="1" ht="13.5" customHeight="1" x14ac:dyDescent="0.3">
      <c r="A89" s="673"/>
      <c r="B89" s="104"/>
      <c r="C89" s="109" t="s">
        <v>126</v>
      </c>
      <c r="D89" s="109"/>
      <c r="E89" s="143">
        <f t="shared" si="30"/>
        <v>8</v>
      </c>
      <c r="F89" s="143">
        <f t="shared" si="30"/>
        <v>8</v>
      </c>
      <c r="G89" s="143">
        <f t="shared" si="30"/>
        <v>8</v>
      </c>
      <c r="H89" s="143">
        <f t="shared" si="30"/>
        <v>8</v>
      </c>
      <c r="I89" s="143">
        <f t="shared" si="30"/>
        <v>8</v>
      </c>
      <c r="J89" s="143">
        <f t="shared" si="30"/>
        <v>8</v>
      </c>
      <c r="K89" s="143">
        <f t="shared" si="30"/>
        <v>8</v>
      </c>
      <c r="L89" s="143">
        <f t="shared" si="30"/>
        <v>8</v>
      </c>
      <c r="M89" s="143">
        <f t="shared" si="30"/>
        <v>8</v>
      </c>
      <c r="N89" s="143">
        <f t="shared" si="30"/>
        <v>8</v>
      </c>
      <c r="O89" s="143">
        <f t="shared" si="30"/>
        <v>8</v>
      </c>
      <c r="P89" s="143">
        <f t="shared" si="30"/>
        <v>8</v>
      </c>
      <c r="Q89" s="107"/>
      <c r="R89" s="144">
        <f t="shared" si="31"/>
        <v>8</v>
      </c>
    </row>
    <row r="90" spans="1:18" s="100" customFormat="1" ht="13.5" customHeight="1" x14ac:dyDescent="0.3">
      <c r="A90" s="673"/>
      <c r="B90" s="104"/>
      <c r="C90" s="109" t="s">
        <v>127</v>
      </c>
      <c r="D90" s="109"/>
      <c r="E90" s="143">
        <f t="shared" si="30"/>
        <v>15</v>
      </c>
      <c r="F90" s="143">
        <f t="shared" si="30"/>
        <v>15</v>
      </c>
      <c r="G90" s="143">
        <f t="shared" si="30"/>
        <v>15</v>
      </c>
      <c r="H90" s="143">
        <f t="shared" si="30"/>
        <v>15</v>
      </c>
      <c r="I90" s="143">
        <f t="shared" si="30"/>
        <v>15</v>
      </c>
      <c r="J90" s="143">
        <f t="shared" si="30"/>
        <v>15</v>
      </c>
      <c r="K90" s="143">
        <f t="shared" si="30"/>
        <v>15</v>
      </c>
      <c r="L90" s="143">
        <f t="shared" si="30"/>
        <v>15</v>
      </c>
      <c r="M90" s="143">
        <f t="shared" si="30"/>
        <v>15</v>
      </c>
      <c r="N90" s="143">
        <f t="shared" si="30"/>
        <v>15</v>
      </c>
      <c r="O90" s="143">
        <f t="shared" si="30"/>
        <v>15</v>
      </c>
      <c r="P90" s="143">
        <f t="shared" si="30"/>
        <v>15</v>
      </c>
      <c r="Q90" s="107"/>
      <c r="R90" s="144">
        <f t="shared" si="31"/>
        <v>15</v>
      </c>
    </row>
    <row r="91" spans="1:18" s="100" customFormat="1" ht="13.5" customHeight="1" x14ac:dyDescent="0.3">
      <c r="A91" s="673"/>
      <c r="B91" s="104"/>
      <c r="C91" s="109" t="s">
        <v>262</v>
      </c>
      <c r="D91" s="109"/>
      <c r="E91" s="143">
        <f t="shared" si="30"/>
        <v>0</v>
      </c>
      <c r="F91" s="143">
        <f t="shared" si="30"/>
        <v>0</v>
      </c>
      <c r="G91" s="143">
        <f t="shared" si="30"/>
        <v>0</v>
      </c>
      <c r="H91" s="143">
        <f t="shared" si="30"/>
        <v>0</v>
      </c>
      <c r="I91" s="143">
        <f t="shared" si="30"/>
        <v>0</v>
      </c>
      <c r="J91" s="143">
        <f t="shared" si="30"/>
        <v>0</v>
      </c>
      <c r="K91" s="143">
        <f t="shared" si="30"/>
        <v>0</v>
      </c>
      <c r="L91" s="143">
        <f t="shared" si="30"/>
        <v>0</v>
      </c>
      <c r="M91" s="143">
        <f t="shared" si="30"/>
        <v>0</v>
      </c>
      <c r="N91" s="143">
        <f t="shared" si="30"/>
        <v>0</v>
      </c>
      <c r="O91" s="143">
        <f t="shared" si="30"/>
        <v>0</v>
      </c>
      <c r="P91" s="143">
        <f t="shared" si="30"/>
        <v>0</v>
      </c>
      <c r="Q91" s="107"/>
      <c r="R91" s="144">
        <f t="shared" si="31"/>
        <v>0</v>
      </c>
    </row>
    <row r="92" spans="1:18" s="100" customFormat="1" ht="13.5" customHeight="1" x14ac:dyDescent="0.3">
      <c r="A92" s="673"/>
      <c r="B92" s="104"/>
      <c r="C92" s="105" t="s">
        <v>350</v>
      </c>
      <c r="D92" s="105"/>
      <c r="E92" s="143">
        <f t="shared" si="30"/>
        <v>0</v>
      </c>
      <c r="F92" s="143">
        <f t="shared" si="30"/>
        <v>0</v>
      </c>
      <c r="G92" s="143">
        <f t="shared" si="30"/>
        <v>0</v>
      </c>
      <c r="H92" s="143">
        <f t="shared" si="30"/>
        <v>0</v>
      </c>
      <c r="I92" s="143">
        <f t="shared" si="30"/>
        <v>0</v>
      </c>
      <c r="J92" s="143">
        <f t="shared" si="30"/>
        <v>0</v>
      </c>
      <c r="K92" s="143">
        <f t="shared" si="30"/>
        <v>0</v>
      </c>
      <c r="L92" s="143">
        <f t="shared" si="30"/>
        <v>0</v>
      </c>
      <c r="M92" s="143">
        <f t="shared" si="30"/>
        <v>0</v>
      </c>
      <c r="N92" s="143">
        <f t="shared" si="30"/>
        <v>0</v>
      </c>
      <c r="O92" s="143">
        <f t="shared" si="30"/>
        <v>0</v>
      </c>
      <c r="P92" s="143">
        <f t="shared" si="30"/>
        <v>0</v>
      </c>
      <c r="Q92" s="107"/>
      <c r="R92" s="144">
        <f t="shared" si="31"/>
        <v>0</v>
      </c>
    </row>
    <row r="93" spans="1:18" s="100" customFormat="1" ht="13.5" customHeight="1" x14ac:dyDescent="0.3">
      <c r="A93" s="673"/>
      <c r="B93" s="104"/>
      <c r="C93" s="109" t="s">
        <v>338</v>
      </c>
      <c r="D93" s="109"/>
      <c r="E93" s="143">
        <f t="shared" si="30"/>
        <v>7</v>
      </c>
      <c r="F93" s="143">
        <f t="shared" si="30"/>
        <v>7</v>
      </c>
      <c r="G93" s="143">
        <f t="shared" si="30"/>
        <v>7</v>
      </c>
      <c r="H93" s="143">
        <f t="shared" si="30"/>
        <v>7</v>
      </c>
      <c r="I93" s="143">
        <f t="shared" si="30"/>
        <v>7</v>
      </c>
      <c r="J93" s="143">
        <f t="shared" si="30"/>
        <v>7</v>
      </c>
      <c r="K93" s="143">
        <f t="shared" si="30"/>
        <v>7</v>
      </c>
      <c r="L93" s="143">
        <f t="shared" si="30"/>
        <v>7</v>
      </c>
      <c r="M93" s="143">
        <f t="shared" si="30"/>
        <v>7</v>
      </c>
      <c r="N93" s="143">
        <f t="shared" si="30"/>
        <v>7</v>
      </c>
      <c r="O93" s="143">
        <f t="shared" si="30"/>
        <v>7</v>
      </c>
      <c r="P93" s="143">
        <f t="shared" si="30"/>
        <v>7</v>
      </c>
      <c r="Q93" s="107"/>
      <c r="R93" s="144">
        <f t="shared" si="31"/>
        <v>7</v>
      </c>
    </row>
    <row r="94" spans="1:18" s="100" customFormat="1" ht="13.5" customHeight="1" x14ac:dyDescent="0.3">
      <c r="A94" s="673"/>
      <c r="B94" s="104"/>
      <c r="C94" s="105" t="s">
        <v>339</v>
      </c>
      <c r="D94" s="105"/>
      <c r="E94" s="143">
        <f t="shared" si="30"/>
        <v>0</v>
      </c>
      <c r="F94" s="143">
        <f t="shared" si="30"/>
        <v>0</v>
      </c>
      <c r="G94" s="143">
        <f t="shared" si="30"/>
        <v>0</v>
      </c>
      <c r="H94" s="143">
        <f t="shared" si="30"/>
        <v>0</v>
      </c>
      <c r="I94" s="143">
        <f t="shared" si="30"/>
        <v>0</v>
      </c>
      <c r="J94" s="143">
        <f t="shared" si="30"/>
        <v>0</v>
      </c>
      <c r="K94" s="143">
        <f t="shared" si="30"/>
        <v>0</v>
      </c>
      <c r="L94" s="143">
        <f t="shared" si="30"/>
        <v>0</v>
      </c>
      <c r="M94" s="143">
        <f t="shared" si="30"/>
        <v>0</v>
      </c>
      <c r="N94" s="143">
        <f t="shared" si="30"/>
        <v>0</v>
      </c>
      <c r="O94" s="143">
        <f t="shared" si="30"/>
        <v>0</v>
      </c>
      <c r="P94" s="143">
        <f t="shared" si="30"/>
        <v>0</v>
      </c>
      <c r="Q94" s="107"/>
      <c r="R94" s="144">
        <f t="shared" si="31"/>
        <v>0</v>
      </c>
    </row>
    <row r="95" spans="1:18" s="100" customFormat="1" ht="13.5" customHeight="1" x14ac:dyDescent="0.3">
      <c r="A95" s="673"/>
      <c r="B95" s="111"/>
      <c r="C95" s="136" t="s">
        <v>20</v>
      </c>
      <c r="D95" s="136"/>
      <c r="E95" s="143">
        <f t="shared" si="30"/>
        <v>7.4871514760285027</v>
      </c>
      <c r="F95" s="143">
        <f t="shared" si="30"/>
        <v>7.4871514760285036</v>
      </c>
      <c r="G95" s="143">
        <f t="shared" si="30"/>
        <v>7.4871514760285027</v>
      </c>
      <c r="H95" s="143">
        <f t="shared" si="30"/>
        <v>7.4871514760285018</v>
      </c>
      <c r="I95" s="143">
        <f t="shared" si="30"/>
        <v>7.4871514760285027</v>
      </c>
      <c r="J95" s="143">
        <f t="shared" si="30"/>
        <v>7.4871514760285018</v>
      </c>
      <c r="K95" s="143">
        <f t="shared" si="30"/>
        <v>7.4871514760285027</v>
      </c>
      <c r="L95" s="143">
        <f t="shared" si="30"/>
        <v>7.4871514760285027</v>
      </c>
      <c r="M95" s="143">
        <f t="shared" si="30"/>
        <v>7.4871514760285018</v>
      </c>
      <c r="N95" s="143">
        <f t="shared" si="30"/>
        <v>7.4871514760285027</v>
      </c>
      <c r="O95" s="143">
        <f t="shared" si="30"/>
        <v>7.4871514760285018</v>
      </c>
      <c r="P95" s="143">
        <f t="shared" si="30"/>
        <v>7.4871514760285027</v>
      </c>
      <c r="Q95" s="107"/>
      <c r="R95" s="145">
        <f>IF(R57=0,"-",R31/R57)</f>
        <v>7.4871514760285036</v>
      </c>
    </row>
    <row r="96" spans="1:18" s="103" customFormat="1" ht="13.5" customHeight="1" x14ac:dyDescent="0.3">
      <c r="A96" s="658"/>
      <c r="B96" s="681" t="s">
        <v>175</v>
      </c>
      <c r="C96" s="686"/>
      <c r="D96" s="686"/>
      <c r="E96" s="691"/>
      <c r="F96" s="691"/>
      <c r="G96" s="691"/>
      <c r="H96" s="691"/>
      <c r="I96" s="691"/>
      <c r="J96" s="691"/>
      <c r="K96" s="691"/>
      <c r="L96" s="691"/>
      <c r="M96" s="691"/>
      <c r="N96" s="691"/>
      <c r="O96" s="691"/>
      <c r="P96" s="691"/>
      <c r="Q96" s="691"/>
      <c r="R96" s="685"/>
    </row>
    <row r="97" spans="1:18" s="100" customFormat="1" ht="13.5" customHeight="1" x14ac:dyDescent="0.3">
      <c r="A97" s="673"/>
      <c r="B97" s="104"/>
      <c r="C97" s="681" t="s">
        <v>176</v>
      </c>
      <c r="D97" s="688"/>
      <c r="E97" s="691"/>
      <c r="F97" s="691"/>
      <c r="G97" s="691"/>
      <c r="H97" s="691"/>
      <c r="I97" s="691"/>
      <c r="J97" s="691"/>
      <c r="K97" s="691"/>
      <c r="L97" s="691"/>
      <c r="M97" s="691"/>
      <c r="N97" s="691"/>
      <c r="O97" s="691"/>
      <c r="P97" s="691"/>
      <c r="Q97" s="691"/>
      <c r="R97" s="685"/>
    </row>
    <row r="98" spans="1:18" s="100" customFormat="1" ht="13.5" customHeight="1" x14ac:dyDescent="0.3">
      <c r="A98" s="673"/>
      <c r="B98" s="104"/>
      <c r="C98" s="105" t="s">
        <v>177</v>
      </c>
      <c r="D98" s="105"/>
      <c r="E98" s="146">
        <f>IF(E60=0,0,E34/E60)</f>
        <v>0</v>
      </c>
      <c r="F98" s="143">
        <f t="shared" ref="E98:O102" si="32">IF(F60=0,0,F34/F60)</f>
        <v>0</v>
      </c>
      <c r="G98" s="143">
        <f t="shared" si="32"/>
        <v>0</v>
      </c>
      <c r="H98" s="143">
        <f t="shared" si="32"/>
        <v>0</v>
      </c>
      <c r="I98" s="146">
        <f t="shared" si="32"/>
        <v>0</v>
      </c>
      <c r="J98" s="143">
        <f t="shared" si="32"/>
        <v>0</v>
      </c>
      <c r="K98" s="143">
        <f t="shared" si="32"/>
        <v>0</v>
      </c>
      <c r="L98" s="143">
        <f t="shared" si="32"/>
        <v>0</v>
      </c>
      <c r="M98" s="143">
        <f t="shared" si="32"/>
        <v>0</v>
      </c>
      <c r="N98" s="143">
        <f t="shared" si="32"/>
        <v>0</v>
      </c>
      <c r="O98" s="143">
        <f t="shared" si="32"/>
        <v>0</v>
      </c>
      <c r="P98" s="143">
        <f>IF(P60=0,0,P34/P60)</f>
        <v>0</v>
      </c>
      <c r="Q98" s="147"/>
      <c r="R98" s="144">
        <f>IF(R60=0,0,R34/R60)</f>
        <v>0</v>
      </c>
    </row>
    <row r="99" spans="1:18" s="100" customFormat="1" ht="13.5" customHeight="1" x14ac:dyDescent="0.3">
      <c r="A99" s="673"/>
      <c r="B99" s="104"/>
      <c r="C99" s="105" t="s">
        <v>263</v>
      </c>
      <c r="D99" s="105"/>
      <c r="E99" s="143">
        <f>IF(E61=0,0,E35/E61)</f>
        <v>0</v>
      </c>
      <c r="F99" s="143">
        <f t="shared" si="32"/>
        <v>0</v>
      </c>
      <c r="G99" s="143">
        <f t="shared" si="32"/>
        <v>0</v>
      </c>
      <c r="H99" s="143">
        <f t="shared" si="32"/>
        <v>0</v>
      </c>
      <c r="I99" s="143">
        <f t="shared" si="32"/>
        <v>0</v>
      </c>
      <c r="J99" s="143">
        <f t="shared" si="32"/>
        <v>0</v>
      </c>
      <c r="K99" s="143">
        <f t="shared" si="32"/>
        <v>0</v>
      </c>
      <c r="L99" s="143">
        <f t="shared" si="32"/>
        <v>0</v>
      </c>
      <c r="M99" s="143">
        <f t="shared" si="32"/>
        <v>0</v>
      </c>
      <c r="N99" s="143">
        <f t="shared" si="32"/>
        <v>0</v>
      </c>
      <c r="O99" s="143">
        <f t="shared" si="32"/>
        <v>0</v>
      </c>
      <c r="P99" s="143">
        <f>IF(P61=0,0,P35/P61)</f>
        <v>0</v>
      </c>
      <c r="Q99" s="147"/>
      <c r="R99" s="144">
        <f>IF(R61=0,0,R35/R61)</f>
        <v>0</v>
      </c>
    </row>
    <row r="100" spans="1:18" s="100" customFormat="1" ht="13.5" customHeight="1" x14ac:dyDescent="0.3">
      <c r="A100" s="673"/>
      <c r="B100" s="104"/>
      <c r="C100" s="105" t="s">
        <v>178</v>
      </c>
      <c r="D100" s="105"/>
      <c r="E100" s="143">
        <f>IF(E62=0,0,E36/E62)</f>
        <v>0</v>
      </c>
      <c r="F100" s="143">
        <f t="shared" si="32"/>
        <v>0</v>
      </c>
      <c r="G100" s="143">
        <f t="shared" si="32"/>
        <v>0</v>
      </c>
      <c r="H100" s="143">
        <f t="shared" si="32"/>
        <v>0</v>
      </c>
      <c r="I100" s="143">
        <f t="shared" si="32"/>
        <v>0</v>
      </c>
      <c r="J100" s="143">
        <f t="shared" si="32"/>
        <v>0</v>
      </c>
      <c r="K100" s="143">
        <f t="shared" si="32"/>
        <v>0</v>
      </c>
      <c r="L100" s="143">
        <f t="shared" si="32"/>
        <v>0</v>
      </c>
      <c r="M100" s="143">
        <f t="shared" si="32"/>
        <v>0</v>
      </c>
      <c r="N100" s="143">
        <f t="shared" si="32"/>
        <v>0</v>
      </c>
      <c r="O100" s="143">
        <f t="shared" si="32"/>
        <v>0</v>
      </c>
      <c r="P100" s="143">
        <f>IF(P62=0,0,P36/P62)</f>
        <v>0</v>
      </c>
      <c r="Q100" s="147"/>
      <c r="R100" s="144">
        <f>IF(R62=0,0,R36/R62)</f>
        <v>0</v>
      </c>
    </row>
    <row r="101" spans="1:18" s="100" customFormat="1" ht="13.5" customHeight="1" x14ac:dyDescent="0.3">
      <c r="A101" s="673"/>
      <c r="B101" s="104"/>
      <c r="C101" s="105" t="s">
        <v>264</v>
      </c>
      <c r="D101" s="105"/>
      <c r="E101" s="143">
        <f t="shared" si="32"/>
        <v>0</v>
      </c>
      <c r="F101" s="143">
        <f t="shared" si="32"/>
        <v>0</v>
      </c>
      <c r="G101" s="143">
        <f t="shared" si="32"/>
        <v>0</v>
      </c>
      <c r="H101" s="143">
        <f t="shared" si="32"/>
        <v>0</v>
      </c>
      <c r="I101" s="143">
        <f t="shared" si="32"/>
        <v>0</v>
      </c>
      <c r="J101" s="143">
        <f t="shared" si="32"/>
        <v>0</v>
      </c>
      <c r="K101" s="143">
        <f t="shared" si="32"/>
        <v>0</v>
      </c>
      <c r="L101" s="143">
        <f t="shared" si="32"/>
        <v>0</v>
      </c>
      <c r="M101" s="143">
        <f t="shared" si="32"/>
        <v>0</v>
      </c>
      <c r="N101" s="143">
        <f t="shared" si="32"/>
        <v>0</v>
      </c>
      <c r="O101" s="143">
        <f t="shared" si="32"/>
        <v>0</v>
      </c>
      <c r="P101" s="143">
        <f>IF(P63=0,0,P37/P63)</f>
        <v>0</v>
      </c>
      <c r="Q101" s="147"/>
      <c r="R101" s="144">
        <f>IF(R63=0,0,R37/R63)</f>
        <v>0</v>
      </c>
    </row>
    <row r="102" spans="1:18" s="100" customFormat="1" ht="13.5" customHeight="1" x14ac:dyDescent="0.3">
      <c r="A102" s="673"/>
      <c r="B102" s="104"/>
      <c r="C102" s="105" t="s">
        <v>179</v>
      </c>
      <c r="D102" s="105"/>
      <c r="E102" s="143">
        <f t="shared" si="32"/>
        <v>0</v>
      </c>
      <c r="F102" s="143">
        <f t="shared" si="32"/>
        <v>0</v>
      </c>
      <c r="G102" s="143">
        <f t="shared" si="32"/>
        <v>0</v>
      </c>
      <c r="H102" s="143">
        <f t="shared" si="32"/>
        <v>0</v>
      </c>
      <c r="I102" s="143">
        <f t="shared" si="32"/>
        <v>0</v>
      </c>
      <c r="J102" s="143">
        <f t="shared" si="32"/>
        <v>0</v>
      </c>
      <c r="K102" s="143">
        <f t="shared" si="32"/>
        <v>0</v>
      </c>
      <c r="L102" s="143">
        <f t="shared" si="32"/>
        <v>0</v>
      </c>
      <c r="M102" s="143">
        <f t="shared" si="32"/>
        <v>0</v>
      </c>
      <c r="N102" s="143">
        <f t="shared" si="32"/>
        <v>0</v>
      </c>
      <c r="O102" s="143">
        <f t="shared" si="32"/>
        <v>0</v>
      </c>
      <c r="P102" s="143">
        <f>IF(P64=0,0,P38/P64)</f>
        <v>0</v>
      </c>
      <c r="Q102" s="147"/>
      <c r="R102" s="144">
        <f>IF(R64=0,0,R38/R64)</f>
        <v>0</v>
      </c>
    </row>
    <row r="103" spans="1:18" s="103" customFormat="1" ht="13.5" customHeight="1" x14ac:dyDescent="0.3">
      <c r="A103" s="674"/>
      <c r="B103" s="148"/>
      <c r="C103" s="121" t="s">
        <v>21</v>
      </c>
      <c r="D103" s="112"/>
      <c r="E103" s="149" t="str">
        <f t="shared" ref="E103:P103" si="33">IF(E65=0,"-",E39/E65)</f>
        <v>-</v>
      </c>
      <c r="F103" s="149" t="str">
        <f t="shared" si="33"/>
        <v>-</v>
      </c>
      <c r="G103" s="149" t="str">
        <f t="shared" si="33"/>
        <v>-</v>
      </c>
      <c r="H103" s="149" t="str">
        <f t="shared" si="33"/>
        <v>-</v>
      </c>
      <c r="I103" s="149" t="str">
        <f t="shared" si="33"/>
        <v>-</v>
      </c>
      <c r="J103" s="149" t="str">
        <f t="shared" si="33"/>
        <v>-</v>
      </c>
      <c r="K103" s="149" t="str">
        <f t="shared" si="33"/>
        <v>-</v>
      </c>
      <c r="L103" s="149" t="str">
        <f t="shared" si="33"/>
        <v>-</v>
      </c>
      <c r="M103" s="149" t="str">
        <f t="shared" si="33"/>
        <v>-</v>
      </c>
      <c r="N103" s="149" t="str">
        <f t="shared" si="33"/>
        <v>-</v>
      </c>
      <c r="O103" s="149" t="str">
        <f t="shared" si="33"/>
        <v>-</v>
      </c>
      <c r="P103" s="149" t="str">
        <f t="shared" si="33"/>
        <v>-</v>
      </c>
      <c r="Q103" s="147"/>
      <c r="R103" s="145" t="str">
        <f>IF(R65=0,"-",R39/R65)</f>
        <v>-</v>
      </c>
    </row>
    <row r="104" spans="1:18" s="100" customFormat="1" ht="13.5" customHeight="1" x14ac:dyDescent="0.3">
      <c r="A104" s="673"/>
      <c r="B104" s="104"/>
      <c r="C104" s="609" t="s">
        <v>180</v>
      </c>
      <c r="D104" s="610"/>
      <c r="E104" s="618"/>
      <c r="F104" s="618"/>
      <c r="G104" s="618"/>
      <c r="H104" s="618"/>
      <c r="I104" s="618"/>
      <c r="J104" s="618"/>
      <c r="K104" s="618"/>
      <c r="L104" s="618"/>
      <c r="M104" s="618"/>
      <c r="N104" s="618"/>
      <c r="O104" s="618"/>
      <c r="P104" s="618"/>
      <c r="Q104" s="619"/>
      <c r="R104" s="620"/>
    </row>
    <row r="105" spans="1:18" s="100" customFormat="1" ht="13.5" customHeight="1" x14ac:dyDescent="0.3">
      <c r="A105" s="673"/>
      <c r="B105" s="104"/>
      <c r="C105" s="105" t="s">
        <v>181</v>
      </c>
      <c r="D105" s="105"/>
      <c r="E105" s="143">
        <f t="shared" ref="E105:P106" si="34">IF(E67=0,0,E41/E67)</f>
        <v>7.4871514760285027</v>
      </c>
      <c r="F105" s="143">
        <f t="shared" si="34"/>
        <v>7.4871514760285036</v>
      </c>
      <c r="G105" s="143">
        <f t="shared" si="34"/>
        <v>7.4871514760285027</v>
      </c>
      <c r="H105" s="143">
        <f t="shared" si="34"/>
        <v>7.4871514760285018</v>
      </c>
      <c r="I105" s="143">
        <f t="shared" si="34"/>
        <v>7.4871514760285027</v>
      </c>
      <c r="J105" s="143">
        <f t="shared" si="34"/>
        <v>7.4871514760285018</v>
      </c>
      <c r="K105" s="143">
        <f t="shared" si="34"/>
        <v>7.4871514760285027</v>
      </c>
      <c r="L105" s="143">
        <f t="shared" si="34"/>
        <v>7.4871514760285027</v>
      </c>
      <c r="M105" s="143">
        <f t="shared" si="34"/>
        <v>7.4871514760285018</v>
      </c>
      <c r="N105" s="143">
        <f t="shared" si="34"/>
        <v>7.4871514760285027</v>
      </c>
      <c r="O105" s="143">
        <f t="shared" si="34"/>
        <v>7.4871514760285018</v>
      </c>
      <c r="P105" s="143">
        <f t="shared" si="34"/>
        <v>7.4871514760285027</v>
      </c>
      <c r="Q105" s="147"/>
      <c r="R105" s="144">
        <f>IF(R67=0,0,R41/R67)</f>
        <v>7.4871514760285027</v>
      </c>
    </row>
    <row r="106" spans="1:18" s="100" customFormat="1" ht="13.5" customHeight="1" x14ac:dyDescent="0.3">
      <c r="A106" s="673"/>
      <c r="B106" s="104"/>
      <c r="C106" s="105" t="s">
        <v>182</v>
      </c>
      <c r="D106" s="105"/>
      <c r="E106" s="143">
        <f t="shared" si="34"/>
        <v>0</v>
      </c>
      <c r="F106" s="143">
        <f t="shared" si="34"/>
        <v>0</v>
      </c>
      <c r="G106" s="143">
        <f t="shared" si="34"/>
        <v>0</v>
      </c>
      <c r="H106" s="143">
        <f t="shared" si="34"/>
        <v>0</v>
      </c>
      <c r="I106" s="143">
        <f t="shared" si="34"/>
        <v>0</v>
      </c>
      <c r="J106" s="143">
        <f t="shared" si="34"/>
        <v>0</v>
      </c>
      <c r="K106" s="143">
        <f t="shared" si="34"/>
        <v>0</v>
      </c>
      <c r="L106" s="143">
        <f t="shared" si="34"/>
        <v>0</v>
      </c>
      <c r="M106" s="143">
        <f t="shared" si="34"/>
        <v>0</v>
      </c>
      <c r="N106" s="143">
        <f t="shared" si="34"/>
        <v>0</v>
      </c>
      <c r="O106" s="143">
        <f t="shared" si="34"/>
        <v>0</v>
      </c>
      <c r="P106" s="143">
        <f t="shared" si="34"/>
        <v>0</v>
      </c>
      <c r="Q106" s="147"/>
      <c r="R106" s="144">
        <f>IF(R68=0,0,R42/R68)</f>
        <v>0</v>
      </c>
    </row>
    <row r="107" spans="1:18" s="103" customFormat="1" ht="13.5" customHeight="1" x14ac:dyDescent="0.3">
      <c r="A107" s="674"/>
      <c r="B107" s="148"/>
      <c r="C107" s="121" t="s">
        <v>21</v>
      </c>
      <c r="D107" s="112"/>
      <c r="E107" s="149">
        <f t="shared" ref="E107:O107" si="35">IF(E69=0,0,E43/E69)</f>
        <v>7.4871514760285027</v>
      </c>
      <c r="F107" s="149">
        <f t="shared" si="35"/>
        <v>7.4871514760285036</v>
      </c>
      <c r="G107" s="149">
        <f t="shared" si="35"/>
        <v>7.4871514760285027</v>
      </c>
      <c r="H107" s="149">
        <f t="shared" si="35"/>
        <v>7.4871514760285018</v>
      </c>
      <c r="I107" s="149">
        <f t="shared" si="35"/>
        <v>7.4871514760285027</v>
      </c>
      <c r="J107" s="149">
        <f t="shared" si="35"/>
        <v>7.4871514760285018</v>
      </c>
      <c r="K107" s="149">
        <f t="shared" si="35"/>
        <v>7.4871514760285027</v>
      </c>
      <c r="L107" s="149">
        <f t="shared" si="35"/>
        <v>7.4871514760285027</v>
      </c>
      <c r="M107" s="149">
        <f t="shared" si="35"/>
        <v>7.4871514760285018</v>
      </c>
      <c r="N107" s="149">
        <f t="shared" si="35"/>
        <v>7.4871514760285027</v>
      </c>
      <c r="O107" s="149">
        <f t="shared" si="35"/>
        <v>7.4871514760285018</v>
      </c>
      <c r="P107" s="149">
        <f>IF(P69=0,0,P43/P69)</f>
        <v>7.4871514760285027</v>
      </c>
      <c r="Q107" s="147"/>
      <c r="R107" s="144">
        <f>IF(R69=0,0,R43/R69)</f>
        <v>7.4871514760285027</v>
      </c>
    </row>
    <row r="108" spans="1:18" s="100" customFormat="1" ht="13.5" customHeight="1" x14ac:dyDescent="0.3">
      <c r="A108" s="673"/>
      <c r="B108" s="111"/>
      <c r="C108" s="121" t="s">
        <v>266</v>
      </c>
      <c r="D108" s="136"/>
      <c r="E108" s="149">
        <f t="shared" ref="E108:R108" si="36">IF(E70=0,"-",E44/E70)</f>
        <v>7.4871514760285027</v>
      </c>
      <c r="F108" s="149">
        <f t="shared" si="36"/>
        <v>7.4871514760285036</v>
      </c>
      <c r="G108" s="149">
        <f t="shared" si="36"/>
        <v>7.4871514760285027</v>
      </c>
      <c r="H108" s="149">
        <f t="shared" si="36"/>
        <v>7.4871514760285018</v>
      </c>
      <c r="I108" s="149">
        <f t="shared" si="36"/>
        <v>7.4871514760285027</v>
      </c>
      <c r="J108" s="149">
        <f t="shared" si="36"/>
        <v>7.4871514760285018</v>
      </c>
      <c r="K108" s="149">
        <f t="shared" si="36"/>
        <v>7.4871514760285027</v>
      </c>
      <c r="L108" s="149">
        <f t="shared" si="36"/>
        <v>7.4871514760285027</v>
      </c>
      <c r="M108" s="149">
        <f t="shared" si="36"/>
        <v>7.4871514760285018</v>
      </c>
      <c r="N108" s="149">
        <f t="shared" si="36"/>
        <v>7.4871514760285027</v>
      </c>
      <c r="O108" s="149">
        <f t="shared" si="36"/>
        <v>7.4871514760285018</v>
      </c>
      <c r="P108" s="149">
        <f t="shared" si="36"/>
        <v>7.4871514760285027</v>
      </c>
      <c r="Q108" s="147"/>
      <c r="R108" s="145">
        <f t="shared" si="36"/>
        <v>7.4871514760285027</v>
      </c>
    </row>
    <row r="109" spans="1:18" s="100" customFormat="1" ht="13.5" customHeight="1" x14ac:dyDescent="0.3">
      <c r="A109" s="673"/>
      <c r="B109" s="681" t="s">
        <v>183</v>
      </c>
      <c r="C109" s="682"/>
      <c r="D109" s="682"/>
      <c r="E109" s="691"/>
      <c r="F109" s="691"/>
      <c r="G109" s="691"/>
      <c r="H109" s="691"/>
      <c r="I109" s="691"/>
      <c r="J109" s="691"/>
      <c r="K109" s="691"/>
      <c r="L109" s="691"/>
      <c r="M109" s="691"/>
      <c r="N109" s="691"/>
      <c r="O109" s="691"/>
      <c r="P109" s="691"/>
      <c r="Q109" s="692"/>
      <c r="R109" s="693"/>
    </row>
    <row r="110" spans="1:18" s="100" customFormat="1" ht="13.5" customHeight="1" x14ac:dyDescent="0.3">
      <c r="A110" s="673"/>
      <c r="B110" s="104"/>
      <c r="C110" s="109" t="s">
        <v>184</v>
      </c>
      <c r="D110" s="109"/>
      <c r="E110" s="150">
        <v>57.6</v>
      </c>
      <c r="F110" s="150">
        <v>57.6</v>
      </c>
      <c r="G110" s="150">
        <v>57.6</v>
      </c>
      <c r="H110" s="150">
        <v>57.6</v>
      </c>
      <c r="I110" s="150">
        <v>57.6</v>
      </c>
      <c r="J110" s="150">
        <v>57.6</v>
      </c>
      <c r="K110" s="150">
        <v>57.6</v>
      </c>
      <c r="L110" s="150">
        <v>57.6</v>
      </c>
      <c r="M110" s="150">
        <v>57.6</v>
      </c>
      <c r="N110" s="150">
        <v>57.6</v>
      </c>
      <c r="O110" s="150">
        <v>57.6</v>
      </c>
      <c r="P110" s="150">
        <v>57.6</v>
      </c>
      <c r="Q110" s="606">
        <f>SUM(E110:P110)</f>
        <v>691.20000000000016</v>
      </c>
      <c r="R110" s="117">
        <f>AVERAGE(E110:P110)</f>
        <v>57.600000000000016</v>
      </c>
    </row>
    <row r="111" spans="1:18" s="100" customFormat="1" ht="13.5" customHeight="1" x14ac:dyDescent="0.3">
      <c r="A111" s="673"/>
      <c r="B111" s="104"/>
      <c r="C111" s="109" t="s">
        <v>185</v>
      </c>
      <c r="D111" s="109"/>
      <c r="E111" s="150">
        <v>75</v>
      </c>
      <c r="F111" s="150">
        <v>75</v>
      </c>
      <c r="G111" s="150">
        <v>75</v>
      </c>
      <c r="H111" s="150">
        <v>75</v>
      </c>
      <c r="I111" s="150">
        <v>75</v>
      </c>
      <c r="J111" s="150">
        <v>75</v>
      </c>
      <c r="K111" s="150">
        <v>75</v>
      </c>
      <c r="L111" s="150">
        <v>75</v>
      </c>
      <c r="M111" s="150">
        <v>75</v>
      </c>
      <c r="N111" s="150">
        <v>75</v>
      </c>
      <c r="O111" s="150">
        <v>75</v>
      </c>
      <c r="P111" s="150">
        <v>75</v>
      </c>
      <c r="Q111" s="607">
        <f>SUM(E111:P111)</f>
        <v>900</v>
      </c>
      <c r="R111" s="108">
        <f>AVERAGE(E111:P111)</f>
        <v>75</v>
      </c>
    </row>
    <row r="112" spans="1:18" s="100" customFormat="1" ht="13.5" customHeight="1" x14ac:dyDescent="0.3">
      <c r="A112" s="673"/>
      <c r="B112" s="104"/>
      <c r="C112" s="109" t="s">
        <v>186</v>
      </c>
      <c r="D112" s="109"/>
      <c r="E112" s="150">
        <v>100</v>
      </c>
      <c r="F112" s="150">
        <v>100</v>
      </c>
      <c r="G112" s="150">
        <v>100</v>
      </c>
      <c r="H112" s="150">
        <v>100</v>
      </c>
      <c r="I112" s="150">
        <v>100</v>
      </c>
      <c r="J112" s="150">
        <v>100</v>
      </c>
      <c r="K112" s="150">
        <v>100</v>
      </c>
      <c r="L112" s="150">
        <v>100</v>
      </c>
      <c r="M112" s="150">
        <v>100</v>
      </c>
      <c r="N112" s="150">
        <v>100</v>
      </c>
      <c r="O112" s="150">
        <v>100</v>
      </c>
      <c r="P112" s="150">
        <v>100</v>
      </c>
      <c r="Q112" s="607">
        <f>SUM(E112:P112)</f>
        <v>1200</v>
      </c>
      <c r="R112" s="108">
        <f>AVERAGE(E112:P112)</f>
        <v>100</v>
      </c>
    </row>
    <row r="113" spans="1:18" s="100" customFormat="1" ht="13.5" customHeight="1" x14ac:dyDescent="0.3">
      <c r="A113" s="673"/>
      <c r="B113" s="104"/>
      <c r="C113" s="109" t="s">
        <v>187</v>
      </c>
      <c r="D113" s="109"/>
      <c r="E113" s="150">
        <v>0</v>
      </c>
      <c r="F113" s="150">
        <v>0</v>
      </c>
      <c r="G113" s="150">
        <v>0</v>
      </c>
      <c r="H113" s="150">
        <v>0</v>
      </c>
      <c r="I113" s="150">
        <v>0</v>
      </c>
      <c r="J113" s="150">
        <v>0</v>
      </c>
      <c r="K113" s="150">
        <v>0</v>
      </c>
      <c r="L113" s="150">
        <v>0</v>
      </c>
      <c r="M113" s="150">
        <v>0</v>
      </c>
      <c r="N113" s="150">
        <v>0</v>
      </c>
      <c r="O113" s="150">
        <v>0</v>
      </c>
      <c r="P113" s="150">
        <v>0</v>
      </c>
      <c r="Q113" s="607">
        <f>SUM(E113:P113)</f>
        <v>0</v>
      </c>
      <c r="R113" s="108">
        <f>AVERAGE(E113:P113)</f>
        <v>0</v>
      </c>
    </row>
    <row r="114" spans="1:18" s="100" customFormat="1" ht="13.5" customHeight="1" x14ac:dyDescent="0.3">
      <c r="A114" s="673"/>
      <c r="B114" s="104"/>
      <c r="C114" s="109" t="s">
        <v>188</v>
      </c>
      <c r="D114" s="109"/>
      <c r="E114" s="150">
        <v>0</v>
      </c>
      <c r="F114" s="150">
        <v>0</v>
      </c>
      <c r="G114" s="150">
        <v>0</v>
      </c>
      <c r="H114" s="150">
        <v>0</v>
      </c>
      <c r="I114" s="150">
        <v>0</v>
      </c>
      <c r="J114" s="150">
        <v>0</v>
      </c>
      <c r="K114" s="150">
        <v>0</v>
      </c>
      <c r="L114" s="150">
        <v>0</v>
      </c>
      <c r="M114" s="150">
        <v>0</v>
      </c>
      <c r="N114" s="150">
        <v>0</v>
      </c>
      <c r="O114" s="150">
        <v>0</v>
      </c>
      <c r="P114" s="150">
        <v>0</v>
      </c>
      <c r="Q114" s="607">
        <f>SUM(E114:P114)</f>
        <v>0</v>
      </c>
      <c r="R114" s="108">
        <f>AVERAGE(E114:P114)</f>
        <v>0</v>
      </c>
    </row>
    <row r="115" spans="1:18" s="100" customFormat="1" ht="13.5" customHeight="1" x14ac:dyDescent="0.3">
      <c r="A115" s="673"/>
      <c r="B115" s="111"/>
      <c r="C115" s="121" t="s">
        <v>22</v>
      </c>
      <c r="D115" s="136"/>
      <c r="E115" s="113">
        <f t="shared" ref="E115:R115" si="37">SUM(E110:E114)</f>
        <v>232.6</v>
      </c>
      <c r="F115" s="113">
        <f t="shared" si="37"/>
        <v>232.6</v>
      </c>
      <c r="G115" s="113">
        <f t="shared" si="37"/>
        <v>232.6</v>
      </c>
      <c r="H115" s="113">
        <f t="shared" si="37"/>
        <v>232.6</v>
      </c>
      <c r="I115" s="113">
        <f t="shared" si="37"/>
        <v>232.6</v>
      </c>
      <c r="J115" s="113">
        <f t="shared" si="37"/>
        <v>232.6</v>
      </c>
      <c r="K115" s="113">
        <f t="shared" si="37"/>
        <v>232.6</v>
      </c>
      <c r="L115" s="113">
        <f t="shared" si="37"/>
        <v>232.6</v>
      </c>
      <c r="M115" s="113">
        <f t="shared" si="37"/>
        <v>232.6</v>
      </c>
      <c r="N115" s="113">
        <f t="shared" si="37"/>
        <v>232.6</v>
      </c>
      <c r="O115" s="113">
        <f t="shared" si="37"/>
        <v>232.6</v>
      </c>
      <c r="P115" s="113">
        <f t="shared" si="37"/>
        <v>232.6</v>
      </c>
      <c r="Q115" s="608">
        <f t="shared" si="37"/>
        <v>2791.2000000000003</v>
      </c>
      <c r="R115" s="129">
        <f t="shared" si="37"/>
        <v>232.60000000000002</v>
      </c>
    </row>
    <row r="116" spans="1:18" s="100" customFormat="1" ht="13.5" customHeight="1" x14ac:dyDescent="0.3">
      <c r="A116" s="673"/>
      <c r="B116" s="681" t="s">
        <v>189</v>
      </c>
      <c r="C116" s="682"/>
      <c r="D116" s="682"/>
      <c r="E116" s="691"/>
      <c r="F116" s="691"/>
      <c r="G116" s="691"/>
      <c r="H116" s="691"/>
      <c r="I116" s="691"/>
      <c r="J116" s="691"/>
      <c r="K116" s="691"/>
      <c r="L116" s="691"/>
      <c r="M116" s="691"/>
      <c r="N116" s="691"/>
      <c r="O116" s="691"/>
      <c r="P116" s="691"/>
      <c r="Q116" s="691"/>
      <c r="R116" s="685"/>
    </row>
    <row r="117" spans="1:18" s="100" customFormat="1" ht="13.5" customHeight="1" x14ac:dyDescent="0.3">
      <c r="A117" s="673"/>
      <c r="B117" s="104"/>
      <c r="C117" s="109" t="s">
        <v>190</v>
      </c>
      <c r="D117" s="109"/>
      <c r="E117" s="150">
        <v>0</v>
      </c>
      <c r="F117" s="150">
        <v>0</v>
      </c>
      <c r="G117" s="150">
        <v>0</v>
      </c>
      <c r="H117" s="150">
        <v>0</v>
      </c>
      <c r="I117" s="150">
        <v>0</v>
      </c>
      <c r="J117" s="150">
        <v>0</v>
      </c>
      <c r="K117" s="150">
        <v>0</v>
      </c>
      <c r="L117" s="150">
        <v>0</v>
      </c>
      <c r="M117" s="150">
        <v>0</v>
      </c>
      <c r="N117" s="150">
        <v>0</v>
      </c>
      <c r="O117" s="150">
        <v>0</v>
      </c>
      <c r="P117" s="150">
        <v>0</v>
      </c>
      <c r="Q117" s="606">
        <f>SUM(E117:P117)</f>
        <v>0</v>
      </c>
      <c r="R117" s="117">
        <f>AVERAGE(E117:P117)</f>
        <v>0</v>
      </c>
    </row>
    <row r="118" spans="1:18" s="100" customFormat="1" ht="13.5" customHeight="1" x14ac:dyDescent="0.3">
      <c r="A118" s="673"/>
      <c r="B118" s="104"/>
      <c r="C118" s="109" t="s">
        <v>191</v>
      </c>
      <c r="D118" s="109"/>
      <c r="E118" s="150">
        <v>0</v>
      </c>
      <c r="F118" s="150">
        <v>0</v>
      </c>
      <c r="G118" s="150">
        <v>0</v>
      </c>
      <c r="H118" s="150">
        <v>0</v>
      </c>
      <c r="I118" s="150">
        <v>0</v>
      </c>
      <c r="J118" s="150">
        <v>0</v>
      </c>
      <c r="K118" s="150">
        <v>0</v>
      </c>
      <c r="L118" s="150">
        <v>0</v>
      </c>
      <c r="M118" s="150">
        <v>0</v>
      </c>
      <c r="N118" s="150">
        <v>0</v>
      </c>
      <c r="O118" s="150">
        <v>0</v>
      </c>
      <c r="P118" s="150">
        <v>0</v>
      </c>
      <c r="Q118" s="607">
        <f>SUM(E118:P118)</f>
        <v>0</v>
      </c>
      <c r="R118" s="108">
        <f>AVERAGE(E118:P118)</f>
        <v>0</v>
      </c>
    </row>
    <row r="119" spans="1:18" s="100" customFormat="1" ht="13.5" customHeight="1" x14ac:dyDescent="0.3">
      <c r="A119" s="673"/>
      <c r="B119" s="104"/>
      <c r="C119" s="109" t="s">
        <v>192</v>
      </c>
      <c r="D119" s="109"/>
      <c r="E119" s="150">
        <v>201.08</v>
      </c>
      <c r="F119" s="150">
        <v>201.08</v>
      </c>
      <c r="G119" s="150">
        <v>201.08</v>
      </c>
      <c r="H119" s="150">
        <v>201.08</v>
      </c>
      <c r="I119" s="150">
        <v>201.08</v>
      </c>
      <c r="J119" s="150">
        <v>201.08</v>
      </c>
      <c r="K119" s="150">
        <v>201.08</v>
      </c>
      <c r="L119" s="150">
        <v>201.08</v>
      </c>
      <c r="M119" s="150">
        <v>201.08</v>
      </c>
      <c r="N119" s="150">
        <v>201.08</v>
      </c>
      <c r="O119" s="150">
        <v>201.08</v>
      </c>
      <c r="P119" s="150">
        <v>201.08</v>
      </c>
      <c r="Q119" s="607">
        <f>SUM(E119:P119)</f>
        <v>2412.9599999999996</v>
      </c>
      <c r="R119" s="108">
        <f>AVERAGE(E119:P119)</f>
        <v>201.07999999999996</v>
      </c>
    </row>
    <row r="120" spans="1:18" s="100" customFormat="1" ht="13.5" customHeight="1" x14ac:dyDescent="0.3">
      <c r="A120" s="673"/>
      <c r="B120" s="104"/>
      <c r="C120" s="109" t="s">
        <v>193</v>
      </c>
      <c r="D120" s="109"/>
      <c r="E120" s="150">
        <v>0</v>
      </c>
      <c r="F120" s="150">
        <v>0</v>
      </c>
      <c r="G120" s="150">
        <v>0</v>
      </c>
      <c r="H120" s="150">
        <v>0</v>
      </c>
      <c r="I120" s="150">
        <v>0</v>
      </c>
      <c r="J120" s="150">
        <v>0</v>
      </c>
      <c r="K120" s="150">
        <v>0</v>
      </c>
      <c r="L120" s="150">
        <v>0</v>
      </c>
      <c r="M120" s="150">
        <v>0</v>
      </c>
      <c r="N120" s="150">
        <v>0</v>
      </c>
      <c r="O120" s="150">
        <v>0</v>
      </c>
      <c r="P120" s="150">
        <v>0</v>
      </c>
      <c r="Q120" s="607">
        <f>SUM(E120:P120)</f>
        <v>0</v>
      </c>
      <c r="R120" s="108">
        <f>AVERAGE(E120:P120)</f>
        <v>0</v>
      </c>
    </row>
    <row r="121" spans="1:18" s="100" customFormat="1" ht="13.5" customHeight="1" x14ac:dyDescent="0.3">
      <c r="A121" s="673"/>
      <c r="B121" s="111"/>
      <c r="C121" s="121" t="s">
        <v>265</v>
      </c>
      <c r="D121" s="136"/>
      <c r="E121" s="113">
        <f t="shared" ref="E121:R121" si="38">SUM(E117:E120)</f>
        <v>201.08</v>
      </c>
      <c r="F121" s="113">
        <f t="shared" si="38"/>
        <v>201.08</v>
      </c>
      <c r="G121" s="113">
        <f t="shared" si="38"/>
        <v>201.08</v>
      </c>
      <c r="H121" s="113">
        <f t="shared" si="38"/>
        <v>201.08</v>
      </c>
      <c r="I121" s="113">
        <f t="shared" si="38"/>
        <v>201.08</v>
      </c>
      <c r="J121" s="113">
        <f t="shared" si="38"/>
        <v>201.08</v>
      </c>
      <c r="K121" s="113">
        <f t="shared" si="38"/>
        <v>201.08</v>
      </c>
      <c r="L121" s="113">
        <f t="shared" si="38"/>
        <v>201.08</v>
      </c>
      <c r="M121" s="113">
        <f t="shared" si="38"/>
        <v>201.08</v>
      </c>
      <c r="N121" s="113">
        <f t="shared" si="38"/>
        <v>201.08</v>
      </c>
      <c r="O121" s="113">
        <f t="shared" si="38"/>
        <v>201.08</v>
      </c>
      <c r="P121" s="113">
        <f t="shared" si="38"/>
        <v>201.08</v>
      </c>
      <c r="Q121" s="608">
        <f t="shared" si="38"/>
        <v>2412.9599999999996</v>
      </c>
      <c r="R121" s="129">
        <f t="shared" si="38"/>
        <v>201.07999999999996</v>
      </c>
    </row>
    <row r="122" spans="1:18" s="100" customFormat="1" ht="13.5" customHeight="1" x14ac:dyDescent="0.3">
      <c r="A122" s="673"/>
      <c r="B122" s="681" t="s">
        <v>194</v>
      </c>
      <c r="C122" s="682"/>
      <c r="D122" s="682"/>
      <c r="E122" s="691"/>
      <c r="F122" s="691"/>
      <c r="G122" s="691"/>
      <c r="H122" s="691"/>
      <c r="I122" s="691"/>
      <c r="J122" s="691"/>
      <c r="K122" s="691"/>
      <c r="L122" s="691"/>
      <c r="M122" s="691"/>
      <c r="N122" s="691"/>
      <c r="O122" s="691"/>
      <c r="P122" s="691"/>
      <c r="Q122" s="691"/>
      <c r="R122" s="685"/>
    </row>
    <row r="123" spans="1:18" s="100" customFormat="1" ht="13.5" customHeight="1" x14ac:dyDescent="0.3">
      <c r="A123" s="673"/>
      <c r="B123" s="104"/>
      <c r="C123" s="109" t="s">
        <v>195</v>
      </c>
      <c r="D123" s="109"/>
      <c r="E123" s="150">
        <v>0</v>
      </c>
      <c r="F123" s="150">
        <v>0</v>
      </c>
      <c r="G123" s="150">
        <v>0</v>
      </c>
      <c r="H123" s="150">
        <v>0</v>
      </c>
      <c r="I123" s="150">
        <v>0</v>
      </c>
      <c r="J123" s="150">
        <v>0</v>
      </c>
      <c r="K123" s="150">
        <v>0</v>
      </c>
      <c r="L123" s="150">
        <v>0</v>
      </c>
      <c r="M123" s="150">
        <v>0</v>
      </c>
      <c r="N123" s="150">
        <v>0</v>
      </c>
      <c r="O123" s="150">
        <v>0</v>
      </c>
      <c r="P123" s="150">
        <v>0</v>
      </c>
      <c r="Q123" s="606">
        <f>SUM(E123:P123)</f>
        <v>0</v>
      </c>
      <c r="R123" s="117">
        <f>AVERAGE(E123:P123)</f>
        <v>0</v>
      </c>
    </row>
    <row r="124" spans="1:18" s="100" customFormat="1" ht="13.5" customHeight="1" x14ac:dyDescent="0.3">
      <c r="A124" s="673"/>
      <c r="B124" s="104"/>
      <c r="C124" s="109" t="s">
        <v>196</v>
      </c>
      <c r="D124" s="109"/>
      <c r="E124" s="150">
        <v>0</v>
      </c>
      <c r="F124" s="150">
        <v>0</v>
      </c>
      <c r="G124" s="150">
        <v>0</v>
      </c>
      <c r="H124" s="150">
        <v>0</v>
      </c>
      <c r="I124" s="150">
        <v>0</v>
      </c>
      <c r="J124" s="150">
        <v>0</v>
      </c>
      <c r="K124" s="150">
        <v>0</v>
      </c>
      <c r="L124" s="150">
        <v>0</v>
      </c>
      <c r="M124" s="150">
        <v>0</v>
      </c>
      <c r="N124" s="150">
        <v>0</v>
      </c>
      <c r="O124" s="150">
        <v>0</v>
      </c>
      <c r="P124" s="150">
        <v>0</v>
      </c>
      <c r="Q124" s="607">
        <f>SUM(E124:P124)</f>
        <v>0</v>
      </c>
      <c r="R124" s="108">
        <f>AVERAGE(E124:P124)</f>
        <v>0</v>
      </c>
    </row>
    <row r="125" spans="1:18" s="100" customFormat="1" ht="13.5" customHeight="1" x14ac:dyDescent="0.3">
      <c r="A125" s="673"/>
      <c r="B125" s="104"/>
      <c r="C125" s="109" t="s">
        <v>197</v>
      </c>
      <c r="D125" s="109"/>
      <c r="E125" s="150">
        <v>0</v>
      </c>
      <c r="F125" s="150">
        <v>0</v>
      </c>
      <c r="G125" s="150">
        <v>0</v>
      </c>
      <c r="H125" s="150">
        <v>0</v>
      </c>
      <c r="I125" s="150">
        <v>0</v>
      </c>
      <c r="J125" s="150">
        <v>0</v>
      </c>
      <c r="K125" s="150">
        <v>0</v>
      </c>
      <c r="L125" s="150">
        <v>0</v>
      </c>
      <c r="M125" s="150">
        <v>0</v>
      </c>
      <c r="N125" s="150">
        <v>0</v>
      </c>
      <c r="O125" s="150">
        <v>0</v>
      </c>
      <c r="P125" s="150">
        <v>0</v>
      </c>
      <c r="Q125" s="607">
        <f>SUM(E125:P125)</f>
        <v>0</v>
      </c>
      <c r="R125" s="108">
        <f>AVERAGE(E125:P125)</f>
        <v>0</v>
      </c>
    </row>
    <row r="126" spans="1:18" s="100" customFormat="1" ht="13.5" customHeight="1" x14ac:dyDescent="0.3">
      <c r="A126" s="673"/>
      <c r="B126" s="111"/>
      <c r="C126" s="121" t="s">
        <v>23</v>
      </c>
      <c r="D126" s="136"/>
      <c r="E126" s="113">
        <f t="shared" ref="E126:R126" si="39">SUM(E123:E125)</f>
        <v>0</v>
      </c>
      <c r="F126" s="113">
        <f t="shared" si="39"/>
        <v>0</v>
      </c>
      <c r="G126" s="113">
        <f t="shared" si="39"/>
        <v>0</v>
      </c>
      <c r="H126" s="113">
        <f t="shared" si="39"/>
        <v>0</v>
      </c>
      <c r="I126" s="113">
        <f t="shared" si="39"/>
        <v>0</v>
      </c>
      <c r="J126" s="113">
        <f t="shared" si="39"/>
        <v>0</v>
      </c>
      <c r="K126" s="113">
        <f t="shared" si="39"/>
        <v>0</v>
      </c>
      <c r="L126" s="113">
        <f t="shared" si="39"/>
        <v>0</v>
      </c>
      <c r="M126" s="113">
        <f t="shared" si="39"/>
        <v>0</v>
      </c>
      <c r="N126" s="113">
        <f t="shared" si="39"/>
        <v>0</v>
      </c>
      <c r="O126" s="113">
        <f t="shared" si="39"/>
        <v>0</v>
      </c>
      <c r="P126" s="113">
        <f t="shared" si="39"/>
        <v>0</v>
      </c>
      <c r="Q126" s="608">
        <f t="shared" si="39"/>
        <v>0</v>
      </c>
      <c r="R126" s="129">
        <f t="shared" si="39"/>
        <v>0</v>
      </c>
    </row>
    <row r="127" spans="1:18" s="100" customFormat="1" ht="13.5" customHeight="1" x14ac:dyDescent="0.3">
      <c r="A127" s="673"/>
      <c r="B127" s="681" t="s">
        <v>198</v>
      </c>
      <c r="C127" s="682"/>
      <c r="D127" s="682"/>
      <c r="E127" s="691"/>
      <c r="F127" s="691"/>
      <c r="G127" s="691"/>
      <c r="H127" s="691"/>
      <c r="I127" s="691"/>
      <c r="J127" s="691"/>
      <c r="K127" s="691"/>
      <c r="L127" s="691"/>
      <c r="M127" s="691"/>
      <c r="N127" s="691"/>
      <c r="O127" s="691"/>
      <c r="P127" s="691"/>
      <c r="Q127" s="691"/>
      <c r="R127" s="685"/>
    </row>
    <row r="128" spans="1:18" s="100" customFormat="1" ht="13.5" customHeight="1" x14ac:dyDescent="0.3">
      <c r="A128" s="673"/>
      <c r="B128" s="104"/>
      <c r="C128" s="109" t="s">
        <v>199</v>
      </c>
      <c r="D128" s="109"/>
      <c r="E128" s="150">
        <v>0</v>
      </c>
      <c r="F128" s="150">
        <v>0</v>
      </c>
      <c r="G128" s="150">
        <v>0</v>
      </c>
      <c r="H128" s="150">
        <v>0</v>
      </c>
      <c r="I128" s="150">
        <v>0</v>
      </c>
      <c r="J128" s="150">
        <v>0</v>
      </c>
      <c r="K128" s="150">
        <v>0</v>
      </c>
      <c r="L128" s="150">
        <v>0</v>
      </c>
      <c r="M128" s="150">
        <v>0</v>
      </c>
      <c r="N128" s="150">
        <v>0</v>
      </c>
      <c r="O128" s="150">
        <v>0</v>
      </c>
      <c r="P128" s="150">
        <v>0</v>
      </c>
      <c r="Q128" s="606">
        <f>SUM(E128:P128)</f>
        <v>0</v>
      </c>
      <c r="R128" s="117">
        <f>AVERAGE(E128:P128)</f>
        <v>0</v>
      </c>
    </row>
    <row r="129" spans="1:18" s="100" customFormat="1" ht="13.5" customHeight="1" x14ac:dyDescent="0.3">
      <c r="A129" s="673"/>
      <c r="B129" s="104"/>
      <c r="C129" s="109" t="s">
        <v>200</v>
      </c>
      <c r="D129" s="109"/>
      <c r="E129" s="150">
        <v>0</v>
      </c>
      <c r="F129" s="150">
        <v>0</v>
      </c>
      <c r="G129" s="150">
        <v>0</v>
      </c>
      <c r="H129" s="150">
        <v>0</v>
      </c>
      <c r="I129" s="150">
        <v>0</v>
      </c>
      <c r="J129" s="150">
        <v>0</v>
      </c>
      <c r="K129" s="150">
        <v>0</v>
      </c>
      <c r="L129" s="150">
        <v>0</v>
      </c>
      <c r="M129" s="150">
        <v>0</v>
      </c>
      <c r="N129" s="150">
        <v>0</v>
      </c>
      <c r="O129" s="150">
        <v>0</v>
      </c>
      <c r="P129" s="150">
        <v>0</v>
      </c>
      <c r="Q129" s="607">
        <f>SUM(E129:P129)</f>
        <v>0</v>
      </c>
      <c r="R129" s="108">
        <f>AVERAGE(E129:P129)</f>
        <v>0</v>
      </c>
    </row>
    <row r="130" spans="1:18" s="100" customFormat="1" ht="13.5" customHeight="1" x14ac:dyDescent="0.3">
      <c r="A130" s="673"/>
      <c r="B130" s="104"/>
      <c r="C130" s="109" t="s">
        <v>201</v>
      </c>
      <c r="D130" s="109"/>
      <c r="E130" s="150">
        <v>0</v>
      </c>
      <c r="F130" s="150">
        <v>0</v>
      </c>
      <c r="G130" s="150">
        <v>0</v>
      </c>
      <c r="H130" s="150">
        <v>0</v>
      </c>
      <c r="I130" s="150">
        <v>0</v>
      </c>
      <c r="J130" s="150">
        <v>0</v>
      </c>
      <c r="K130" s="150">
        <v>0</v>
      </c>
      <c r="L130" s="150">
        <v>0</v>
      </c>
      <c r="M130" s="150">
        <v>0</v>
      </c>
      <c r="N130" s="150">
        <v>0</v>
      </c>
      <c r="O130" s="150">
        <v>0</v>
      </c>
      <c r="P130" s="150">
        <v>0</v>
      </c>
      <c r="Q130" s="607">
        <f>SUM(E130:P130)</f>
        <v>0</v>
      </c>
      <c r="R130" s="108">
        <f>AVERAGE(E130:P130)</f>
        <v>0</v>
      </c>
    </row>
    <row r="131" spans="1:18" s="100" customFormat="1" ht="13.5" customHeight="1" x14ac:dyDescent="0.3">
      <c r="A131" s="673"/>
      <c r="B131" s="104"/>
      <c r="C131" s="109" t="s">
        <v>202</v>
      </c>
      <c r="D131" s="109"/>
      <c r="E131" s="150">
        <v>0</v>
      </c>
      <c r="F131" s="150">
        <v>0</v>
      </c>
      <c r="G131" s="150">
        <v>0</v>
      </c>
      <c r="H131" s="150">
        <v>0</v>
      </c>
      <c r="I131" s="150">
        <v>0</v>
      </c>
      <c r="J131" s="150">
        <v>0</v>
      </c>
      <c r="K131" s="150">
        <v>0</v>
      </c>
      <c r="L131" s="150">
        <v>0</v>
      </c>
      <c r="M131" s="150">
        <v>0</v>
      </c>
      <c r="N131" s="150">
        <v>0</v>
      </c>
      <c r="O131" s="150">
        <v>0</v>
      </c>
      <c r="P131" s="150">
        <v>0</v>
      </c>
      <c r="Q131" s="607">
        <f>SUM(E131:P131)</f>
        <v>0</v>
      </c>
      <c r="R131" s="108">
        <f>AVERAGE(E131:P131)</f>
        <v>0</v>
      </c>
    </row>
    <row r="132" spans="1:18" s="100" customFormat="1" ht="13.5" customHeight="1" x14ac:dyDescent="0.3">
      <c r="A132" s="673"/>
      <c r="B132" s="111"/>
      <c r="C132" s="121" t="s">
        <v>268</v>
      </c>
      <c r="D132" s="136"/>
      <c r="E132" s="113">
        <f t="shared" ref="E132:R132" si="40">SUM(E128:E131)</f>
        <v>0</v>
      </c>
      <c r="F132" s="113">
        <f t="shared" si="40"/>
        <v>0</v>
      </c>
      <c r="G132" s="113">
        <f t="shared" si="40"/>
        <v>0</v>
      </c>
      <c r="H132" s="113">
        <f t="shared" si="40"/>
        <v>0</v>
      </c>
      <c r="I132" s="113">
        <f t="shared" si="40"/>
        <v>0</v>
      </c>
      <c r="J132" s="113">
        <f t="shared" si="40"/>
        <v>0</v>
      </c>
      <c r="K132" s="113">
        <f t="shared" si="40"/>
        <v>0</v>
      </c>
      <c r="L132" s="113">
        <f t="shared" si="40"/>
        <v>0</v>
      </c>
      <c r="M132" s="113">
        <f t="shared" si="40"/>
        <v>0</v>
      </c>
      <c r="N132" s="113">
        <f t="shared" si="40"/>
        <v>0</v>
      </c>
      <c r="O132" s="113">
        <f t="shared" si="40"/>
        <v>0</v>
      </c>
      <c r="P132" s="113">
        <f t="shared" si="40"/>
        <v>0</v>
      </c>
      <c r="Q132" s="608">
        <f t="shared" si="40"/>
        <v>0</v>
      </c>
      <c r="R132" s="129">
        <f t="shared" si="40"/>
        <v>0</v>
      </c>
    </row>
    <row r="133" spans="1:18" s="103" customFormat="1" ht="13.5" customHeight="1" x14ac:dyDescent="0.3">
      <c r="A133" s="674"/>
      <c r="B133" s="681" t="s">
        <v>203</v>
      </c>
      <c r="C133" s="686"/>
      <c r="D133" s="686"/>
      <c r="E133" s="691"/>
      <c r="F133" s="691"/>
      <c r="G133" s="691"/>
      <c r="H133" s="691"/>
      <c r="I133" s="691"/>
      <c r="J133" s="691"/>
      <c r="K133" s="691"/>
      <c r="L133" s="691"/>
      <c r="M133" s="691"/>
      <c r="N133" s="691"/>
      <c r="O133" s="691"/>
      <c r="P133" s="691"/>
      <c r="Q133" s="691"/>
      <c r="R133" s="685"/>
    </row>
    <row r="134" spans="1:18" s="100" customFormat="1" ht="13.5" customHeight="1" x14ac:dyDescent="0.3">
      <c r="A134" s="673"/>
      <c r="B134" s="104"/>
      <c r="C134" s="151" t="s">
        <v>204</v>
      </c>
      <c r="D134" s="151"/>
      <c r="E134" s="150">
        <v>7290</v>
      </c>
      <c r="F134" s="150">
        <v>7290</v>
      </c>
      <c r="G134" s="150">
        <v>7290</v>
      </c>
      <c r="H134" s="150">
        <v>7290</v>
      </c>
      <c r="I134" s="150">
        <v>7290</v>
      </c>
      <c r="J134" s="150">
        <v>7290</v>
      </c>
      <c r="K134" s="150">
        <v>7290</v>
      </c>
      <c r="L134" s="150">
        <v>7290</v>
      </c>
      <c r="M134" s="150">
        <v>7290</v>
      </c>
      <c r="N134" s="150">
        <v>7290</v>
      </c>
      <c r="O134" s="150">
        <v>7290</v>
      </c>
      <c r="P134" s="150">
        <v>7290</v>
      </c>
      <c r="Q134" s="606">
        <f t="shared" ref="Q134:Q169" si="41">SUM(E134:P134)</f>
        <v>87480</v>
      </c>
      <c r="R134" s="117">
        <f t="shared" ref="R134:R169" si="42">AVERAGE(E134:P134)</f>
        <v>7290</v>
      </c>
    </row>
    <row r="135" spans="1:18" s="100" customFormat="1" ht="13.5" customHeight="1" x14ac:dyDescent="0.3">
      <c r="A135" s="673"/>
      <c r="B135" s="104"/>
      <c r="C135" s="152" t="s">
        <v>89</v>
      </c>
      <c r="D135" s="152"/>
      <c r="E135" s="119">
        <v>7290</v>
      </c>
      <c r="F135" s="119">
        <v>7290</v>
      </c>
      <c r="G135" s="119">
        <v>7290</v>
      </c>
      <c r="H135" s="119">
        <v>7290</v>
      </c>
      <c r="I135" s="119">
        <v>7290</v>
      </c>
      <c r="J135" s="119">
        <v>7290</v>
      </c>
      <c r="K135" s="119">
        <v>7290</v>
      </c>
      <c r="L135" s="119">
        <v>7290</v>
      </c>
      <c r="M135" s="119">
        <v>7290</v>
      </c>
      <c r="N135" s="119">
        <v>7290</v>
      </c>
      <c r="O135" s="119">
        <v>7290</v>
      </c>
      <c r="P135" s="119">
        <v>7290</v>
      </c>
      <c r="Q135" s="607">
        <f t="shared" si="41"/>
        <v>87480</v>
      </c>
      <c r="R135" s="108">
        <f t="shared" si="42"/>
        <v>7290</v>
      </c>
    </row>
    <row r="136" spans="1:18" s="100" customFormat="1" ht="13.5" customHeight="1" x14ac:dyDescent="0.3">
      <c r="A136" s="673"/>
      <c r="B136" s="104"/>
      <c r="C136" s="153" t="s">
        <v>255</v>
      </c>
      <c r="D136" s="153"/>
      <c r="E136" s="119">
        <v>11.700000000000001</v>
      </c>
      <c r="F136" s="119">
        <v>11.700000000000001</v>
      </c>
      <c r="G136" s="119">
        <v>11.700000000000001</v>
      </c>
      <c r="H136" s="119">
        <v>11.700000000000001</v>
      </c>
      <c r="I136" s="119">
        <v>11.700000000000001</v>
      </c>
      <c r="J136" s="119">
        <v>11.700000000000001</v>
      </c>
      <c r="K136" s="119">
        <v>11.700000000000001</v>
      </c>
      <c r="L136" s="119">
        <v>11.700000000000001</v>
      </c>
      <c r="M136" s="119">
        <v>11.700000000000001</v>
      </c>
      <c r="N136" s="119">
        <v>11.700000000000001</v>
      </c>
      <c r="O136" s="119">
        <v>11.700000000000001</v>
      </c>
      <c r="P136" s="119">
        <v>11.700000000000001</v>
      </c>
      <c r="Q136" s="607">
        <f t="shared" si="41"/>
        <v>140.4</v>
      </c>
      <c r="R136" s="108">
        <f t="shared" si="42"/>
        <v>11.700000000000001</v>
      </c>
    </row>
    <row r="137" spans="1:18" s="100" customFormat="1" ht="13.5" customHeight="1" x14ac:dyDescent="0.3">
      <c r="A137" s="673"/>
      <c r="B137" s="104"/>
      <c r="C137" s="152" t="s">
        <v>88</v>
      </c>
      <c r="D137" s="152"/>
      <c r="E137" s="119">
        <v>11.700000000000001</v>
      </c>
      <c r="F137" s="119">
        <v>11.700000000000001</v>
      </c>
      <c r="G137" s="119">
        <v>11.700000000000001</v>
      </c>
      <c r="H137" s="119">
        <v>11.700000000000001</v>
      </c>
      <c r="I137" s="119">
        <v>11.700000000000001</v>
      </c>
      <c r="J137" s="119">
        <v>11.700000000000001</v>
      </c>
      <c r="K137" s="119">
        <v>11.700000000000001</v>
      </c>
      <c r="L137" s="119">
        <v>11.700000000000001</v>
      </c>
      <c r="M137" s="119">
        <v>11.700000000000001</v>
      </c>
      <c r="N137" s="119">
        <v>11.700000000000001</v>
      </c>
      <c r="O137" s="119">
        <v>11.700000000000001</v>
      </c>
      <c r="P137" s="119">
        <v>11.700000000000001</v>
      </c>
      <c r="Q137" s="607">
        <f t="shared" si="41"/>
        <v>140.4</v>
      </c>
      <c r="R137" s="108">
        <f t="shared" si="42"/>
        <v>11.700000000000001</v>
      </c>
    </row>
    <row r="138" spans="1:18" s="100" customFormat="1" ht="13.5" customHeight="1" x14ac:dyDescent="0.3">
      <c r="A138" s="673"/>
      <c r="B138" s="104"/>
      <c r="C138" s="153" t="s">
        <v>205</v>
      </c>
      <c r="D138" s="153"/>
      <c r="E138" s="119">
        <v>1620</v>
      </c>
      <c r="F138" s="119">
        <v>1620</v>
      </c>
      <c r="G138" s="119">
        <v>1620</v>
      </c>
      <c r="H138" s="119">
        <v>1620</v>
      </c>
      <c r="I138" s="119">
        <v>1620</v>
      </c>
      <c r="J138" s="119">
        <v>1620</v>
      </c>
      <c r="K138" s="119">
        <v>1620</v>
      </c>
      <c r="L138" s="119">
        <v>1620</v>
      </c>
      <c r="M138" s="119">
        <v>1620</v>
      </c>
      <c r="N138" s="119">
        <v>1620</v>
      </c>
      <c r="O138" s="119">
        <v>1620</v>
      </c>
      <c r="P138" s="119">
        <v>1620</v>
      </c>
      <c r="Q138" s="607">
        <f t="shared" si="41"/>
        <v>19440</v>
      </c>
      <c r="R138" s="108">
        <f t="shared" si="42"/>
        <v>1620</v>
      </c>
    </row>
    <row r="139" spans="1:18" s="100" customFormat="1" ht="13.5" customHeight="1" x14ac:dyDescent="0.3">
      <c r="A139" s="673"/>
      <c r="B139" s="104"/>
      <c r="C139" s="152" t="s">
        <v>90</v>
      </c>
      <c r="D139" s="152"/>
      <c r="E139" s="119">
        <v>1620</v>
      </c>
      <c r="F139" s="119">
        <v>1620</v>
      </c>
      <c r="G139" s="119">
        <v>1620</v>
      </c>
      <c r="H139" s="119">
        <v>1620</v>
      </c>
      <c r="I139" s="119">
        <v>1620</v>
      </c>
      <c r="J139" s="119">
        <v>1620</v>
      </c>
      <c r="K139" s="119">
        <v>1620</v>
      </c>
      <c r="L139" s="119">
        <v>1620</v>
      </c>
      <c r="M139" s="119">
        <v>1620</v>
      </c>
      <c r="N139" s="119">
        <v>1620</v>
      </c>
      <c r="O139" s="119">
        <v>1620</v>
      </c>
      <c r="P139" s="119">
        <v>1620</v>
      </c>
      <c r="Q139" s="607">
        <f t="shared" si="41"/>
        <v>19440</v>
      </c>
      <c r="R139" s="108">
        <f t="shared" si="42"/>
        <v>1620</v>
      </c>
    </row>
    <row r="140" spans="1:18" s="100" customFormat="1" ht="13.5" customHeight="1" x14ac:dyDescent="0.3">
      <c r="A140" s="673"/>
      <c r="B140" s="104"/>
      <c r="C140" s="153" t="s">
        <v>382</v>
      </c>
      <c r="D140" s="153"/>
      <c r="E140" s="119">
        <v>63</v>
      </c>
      <c r="F140" s="119">
        <v>63</v>
      </c>
      <c r="G140" s="119">
        <v>63</v>
      </c>
      <c r="H140" s="119">
        <v>63</v>
      </c>
      <c r="I140" s="119">
        <v>63</v>
      </c>
      <c r="J140" s="119">
        <v>63</v>
      </c>
      <c r="K140" s="119">
        <v>63</v>
      </c>
      <c r="L140" s="119">
        <v>63</v>
      </c>
      <c r="M140" s="119">
        <v>63</v>
      </c>
      <c r="N140" s="119">
        <v>63</v>
      </c>
      <c r="O140" s="119">
        <v>63</v>
      </c>
      <c r="P140" s="119">
        <v>63</v>
      </c>
      <c r="Q140" s="607">
        <f t="shared" si="41"/>
        <v>756</v>
      </c>
      <c r="R140" s="108">
        <f t="shared" si="42"/>
        <v>63</v>
      </c>
    </row>
    <row r="141" spans="1:18" s="100" customFormat="1" ht="13.5" customHeight="1" x14ac:dyDescent="0.3">
      <c r="A141" s="673"/>
      <c r="B141" s="104"/>
      <c r="C141" s="152" t="s">
        <v>91</v>
      </c>
      <c r="D141" s="152"/>
      <c r="E141" s="119">
        <v>63</v>
      </c>
      <c r="F141" s="119">
        <v>63</v>
      </c>
      <c r="G141" s="119">
        <v>63</v>
      </c>
      <c r="H141" s="119">
        <v>63</v>
      </c>
      <c r="I141" s="119">
        <v>63</v>
      </c>
      <c r="J141" s="119">
        <v>63</v>
      </c>
      <c r="K141" s="119">
        <v>63</v>
      </c>
      <c r="L141" s="119">
        <v>63</v>
      </c>
      <c r="M141" s="119">
        <v>63</v>
      </c>
      <c r="N141" s="119">
        <v>63</v>
      </c>
      <c r="O141" s="119">
        <v>63</v>
      </c>
      <c r="P141" s="119">
        <v>63</v>
      </c>
      <c r="Q141" s="607">
        <f t="shared" si="41"/>
        <v>756</v>
      </c>
      <c r="R141" s="108">
        <f t="shared" si="42"/>
        <v>63</v>
      </c>
    </row>
    <row r="142" spans="1:18" s="100" customFormat="1" ht="13.5" customHeight="1" x14ac:dyDescent="0.3">
      <c r="A142" s="673"/>
      <c r="B142" s="104"/>
      <c r="C142" s="153" t="s">
        <v>207</v>
      </c>
      <c r="D142" s="153"/>
      <c r="E142" s="119">
        <v>11100</v>
      </c>
      <c r="F142" s="119">
        <v>11100</v>
      </c>
      <c r="G142" s="119">
        <v>11100</v>
      </c>
      <c r="H142" s="119">
        <v>11100</v>
      </c>
      <c r="I142" s="119">
        <v>11100</v>
      </c>
      <c r="J142" s="119">
        <v>11100</v>
      </c>
      <c r="K142" s="119">
        <v>11100</v>
      </c>
      <c r="L142" s="119">
        <v>11100</v>
      </c>
      <c r="M142" s="119">
        <v>11100</v>
      </c>
      <c r="N142" s="119">
        <v>11100</v>
      </c>
      <c r="O142" s="119">
        <v>11100</v>
      </c>
      <c r="P142" s="119">
        <v>11100</v>
      </c>
      <c r="Q142" s="607">
        <f t="shared" si="41"/>
        <v>133200</v>
      </c>
      <c r="R142" s="108">
        <f t="shared" si="42"/>
        <v>11100</v>
      </c>
    </row>
    <row r="143" spans="1:18" s="100" customFormat="1" ht="13.5" customHeight="1" x14ac:dyDescent="0.3">
      <c r="A143" s="673"/>
      <c r="B143" s="104"/>
      <c r="C143" s="152" t="s">
        <v>92</v>
      </c>
      <c r="D143" s="152"/>
      <c r="E143" s="119">
        <v>11100</v>
      </c>
      <c r="F143" s="119">
        <v>11100</v>
      </c>
      <c r="G143" s="119">
        <v>11100</v>
      </c>
      <c r="H143" s="119">
        <v>11100</v>
      </c>
      <c r="I143" s="119">
        <v>11100</v>
      </c>
      <c r="J143" s="119">
        <v>11100</v>
      </c>
      <c r="K143" s="119">
        <v>11100</v>
      </c>
      <c r="L143" s="119">
        <v>11100</v>
      </c>
      <c r="M143" s="119">
        <v>11100</v>
      </c>
      <c r="N143" s="119">
        <v>11100</v>
      </c>
      <c r="O143" s="119">
        <v>11100</v>
      </c>
      <c r="P143" s="119">
        <v>11100</v>
      </c>
      <c r="Q143" s="607">
        <f t="shared" si="41"/>
        <v>133200</v>
      </c>
      <c r="R143" s="108">
        <f t="shared" si="42"/>
        <v>11100</v>
      </c>
    </row>
    <row r="144" spans="1:18" s="100" customFormat="1" ht="13.5" customHeight="1" x14ac:dyDescent="0.3">
      <c r="A144" s="673"/>
      <c r="B144" s="104"/>
      <c r="C144" s="153" t="s">
        <v>380</v>
      </c>
      <c r="D144" s="153"/>
      <c r="E144" s="119">
        <v>22.5</v>
      </c>
      <c r="F144" s="119">
        <v>22.5</v>
      </c>
      <c r="G144" s="119">
        <v>22.5</v>
      </c>
      <c r="H144" s="119">
        <v>22.5</v>
      </c>
      <c r="I144" s="119">
        <v>22.5</v>
      </c>
      <c r="J144" s="119">
        <v>22.5</v>
      </c>
      <c r="K144" s="119">
        <v>22.5</v>
      </c>
      <c r="L144" s="119">
        <v>22.5</v>
      </c>
      <c r="M144" s="119">
        <v>22.5</v>
      </c>
      <c r="N144" s="119">
        <v>22.5</v>
      </c>
      <c r="O144" s="119">
        <v>22.5</v>
      </c>
      <c r="P144" s="119">
        <v>22.5</v>
      </c>
      <c r="Q144" s="607">
        <f t="shared" si="41"/>
        <v>270</v>
      </c>
      <c r="R144" s="108">
        <f t="shared" si="42"/>
        <v>22.5</v>
      </c>
    </row>
    <row r="145" spans="1:18" s="100" customFormat="1" ht="13.5" customHeight="1" x14ac:dyDescent="0.3">
      <c r="A145" s="673"/>
      <c r="B145" s="104"/>
      <c r="C145" s="152" t="s">
        <v>93</v>
      </c>
      <c r="D145" s="152"/>
      <c r="E145" s="119">
        <v>22.5</v>
      </c>
      <c r="F145" s="119">
        <v>22.5</v>
      </c>
      <c r="G145" s="119">
        <v>22.5</v>
      </c>
      <c r="H145" s="119">
        <v>22.5</v>
      </c>
      <c r="I145" s="119">
        <v>22.5</v>
      </c>
      <c r="J145" s="119">
        <v>22.5</v>
      </c>
      <c r="K145" s="119">
        <v>22.5</v>
      </c>
      <c r="L145" s="119">
        <v>22.5</v>
      </c>
      <c r="M145" s="119">
        <v>22.5</v>
      </c>
      <c r="N145" s="119">
        <v>22.5</v>
      </c>
      <c r="O145" s="119">
        <v>22.5</v>
      </c>
      <c r="P145" s="119">
        <v>22.5</v>
      </c>
      <c r="Q145" s="607">
        <f t="shared" si="41"/>
        <v>270</v>
      </c>
      <c r="R145" s="108">
        <f t="shared" si="42"/>
        <v>22.5</v>
      </c>
    </row>
    <row r="146" spans="1:18" s="100" customFormat="1" ht="13.5" customHeight="1" x14ac:dyDescent="0.3">
      <c r="A146" s="673"/>
      <c r="B146" s="104"/>
      <c r="C146" s="153" t="s">
        <v>381</v>
      </c>
      <c r="D146" s="153"/>
      <c r="E146" s="119">
        <v>0</v>
      </c>
      <c r="F146" s="119">
        <v>0</v>
      </c>
      <c r="G146" s="119">
        <v>0</v>
      </c>
      <c r="H146" s="119">
        <v>0</v>
      </c>
      <c r="I146" s="119">
        <v>0</v>
      </c>
      <c r="J146" s="119">
        <v>0</v>
      </c>
      <c r="K146" s="119">
        <v>0</v>
      </c>
      <c r="L146" s="119">
        <v>0</v>
      </c>
      <c r="M146" s="119">
        <v>0</v>
      </c>
      <c r="N146" s="119">
        <v>0</v>
      </c>
      <c r="O146" s="119">
        <v>0</v>
      </c>
      <c r="P146" s="119">
        <v>0</v>
      </c>
      <c r="Q146" s="607">
        <f t="shared" si="41"/>
        <v>0</v>
      </c>
      <c r="R146" s="108">
        <f t="shared" si="42"/>
        <v>0</v>
      </c>
    </row>
    <row r="147" spans="1:18" s="100" customFormat="1" ht="13.5" customHeight="1" x14ac:dyDescent="0.3">
      <c r="A147" s="673"/>
      <c r="B147" s="104"/>
      <c r="C147" s="152" t="s">
        <v>211</v>
      </c>
      <c r="D147" s="152"/>
      <c r="E147" s="119">
        <v>0</v>
      </c>
      <c r="F147" s="119">
        <v>0</v>
      </c>
      <c r="G147" s="119">
        <v>0</v>
      </c>
      <c r="H147" s="119">
        <v>0</v>
      </c>
      <c r="I147" s="119">
        <v>0</v>
      </c>
      <c r="J147" s="119">
        <v>0</v>
      </c>
      <c r="K147" s="119">
        <v>0</v>
      </c>
      <c r="L147" s="119">
        <v>0</v>
      </c>
      <c r="M147" s="119">
        <v>0</v>
      </c>
      <c r="N147" s="119">
        <v>0</v>
      </c>
      <c r="O147" s="119">
        <v>0</v>
      </c>
      <c r="P147" s="119">
        <v>0</v>
      </c>
      <c r="Q147" s="607">
        <f t="shared" si="41"/>
        <v>0</v>
      </c>
      <c r="R147" s="108">
        <f t="shared" si="42"/>
        <v>0</v>
      </c>
    </row>
    <row r="148" spans="1:18" s="100" customFormat="1" ht="13.5" customHeight="1" x14ac:dyDescent="0.3">
      <c r="A148" s="673"/>
      <c r="B148" s="104"/>
      <c r="C148" s="153" t="s">
        <v>210</v>
      </c>
      <c r="D148" s="153"/>
      <c r="E148" s="119">
        <v>216</v>
      </c>
      <c r="F148" s="119">
        <v>216</v>
      </c>
      <c r="G148" s="119">
        <v>216</v>
      </c>
      <c r="H148" s="119">
        <v>216</v>
      </c>
      <c r="I148" s="119">
        <v>216</v>
      </c>
      <c r="J148" s="119">
        <v>216</v>
      </c>
      <c r="K148" s="119">
        <v>216</v>
      </c>
      <c r="L148" s="119">
        <v>216</v>
      </c>
      <c r="M148" s="119">
        <v>216</v>
      </c>
      <c r="N148" s="119">
        <v>216</v>
      </c>
      <c r="O148" s="119">
        <v>216</v>
      </c>
      <c r="P148" s="119">
        <v>216</v>
      </c>
      <c r="Q148" s="607">
        <f t="shared" si="41"/>
        <v>2592</v>
      </c>
      <c r="R148" s="108">
        <f t="shared" si="42"/>
        <v>216</v>
      </c>
    </row>
    <row r="149" spans="1:18" s="100" customFormat="1" ht="13.5" customHeight="1" x14ac:dyDescent="0.3">
      <c r="A149" s="673"/>
      <c r="B149" s="104"/>
      <c r="C149" s="152" t="s">
        <v>94</v>
      </c>
      <c r="D149" s="152"/>
      <c r="E149" s="119">
        <v>216</v>
      </c>
      <c r="F149" s="119">
        <v>216</v>
      </c>
      <c r="G149" s="119">
        <v>216</v>
      </c>
      <c r="H149" s="119">
        <v>216</v>
      </c>
      <c r="I149" s="119">
        <v>216</v>
      </c>
      <c r="J149" s="119">
        <v>216</v>
      </c>
      <c r="K149" s="119">
        <v>216</v>
      </c>
      <c r="L149" s="119">
        <v>216</v>
      </c>
      <c r="M149" s="119">
        <v>216</v>
      </c>
      <c r="N149" s="119">
        <v>216</v>
      </c>
      <c r="O149" s="119">
        <v>216</v>
      </c>
      <c r="P149" s="119">
        <v>216</v>
      </c>
      <c r="Q149" s="607">
        <f t="shared" si="41"/>
        <v>2592</v>
      </c>
      <c r="R149" s="108">
        <f t="shared" si="42"/>
        <v>216</v>
      </c>
    </row>
    <row r="150" spans="1:18" s="100" customFormat="1" ht="13.5" customHeight="1" x14ac:dyDescent="0.3">
      <c r="A150" s="673"/>
      <c r="B150" s="104"/>
      <c r="C150" s="153" t="s">
        <v>212</v>
      </c>
      <c r="D150" s="153"/>
      <c r="E150" s="119">
        <v>9</v>
      </c>
      <c r="F150" s="119">
        <v>9</v>
      </c>
      <c r="G150" s="119">
        <v>9</v>
      </c>
      <c r="H150" s="119">
        <v>9</v>
      </c>
      <c r="I150" s="119">
        <v>9</v>
      </c>
      <c r="J150" s="119">
        <v>9</v>
      </c>
      <c r="K150" s="119">
        <v>9</v>
      </c>
      <c r="L150" s="119">
        <v>9</v>
      </c>
      <c r="M150" s="119">
        <v>9</v>
      </c>
      <c r="N150" s="119">
        <v>9</v>
      </c>
      <c r="O150" s="119">
        <v>9</v>
      </c>
      <c r="P150" s="119">
        <v>9</v>
      </c>
      <c r="Q150" s="607">
        <f t="shared" si="41"/>
        <v>108</v>
      </c>
      <c r="R150" s="108">
        <f t="shared" si="42"/>
        <v>9</v>
      </c>
    </row>
    <row r="151" spans="1:18" s="100" customFormat="1" ht="13.5" customHeight="1" x14ac:dyDescent="0.3">
      <c r="A151" s="673"/>
      <c r="B151" s="104"/>
      <c r="C151" s="152" t="s">
        <v>95</v>
      </c>
      <c r="D151" s="152"/>
      <c r="E151" s="119">
        <v>9</v>
      </c>
      <c r="F151" s="119">
        <v>9</v>
      </c>
      <c r="G151" s="119">
        <v>9</v>
      </c>
      <c r="H151" s="119">
        <v>9</v>
      </c>
      <c r="I151" s="119">
        <v>9</v>
      </c>
      <c r="J151" s="119">
        <v>9</v>
      </c>
      <c r="K151" s="119">
        <v>9</v>
      </c>
      <c r="L151" s="119">
        <v>9</v>
      </c>
      <c r="M151" s="119">
        <v>9</v>
      </c>
      <c r="N151" s="119">
        <v>9</v>
      </c>
      <c r="O151" s="119">
        <v>9</v>
      </c>
      <c r="P151" s="119">
        <v>9</v>
      </c>
      <c r="Q151" s="607">
        <f t="shared" si="41"/>
        <v>108</v>
      </c>
      <c r="R151" s="108">
        <f t="shared" si="42"/>
        <v>9</v>
      </c>
    </row>
    <row r="152" spans="1:18" s="100" customFormat="1" ht="13.5" customHeight="1" x14ac:dyDescent="0.3">
      <c r="A152" s="673"/>
      <c r="B152" s="104"/>
      <c r="C152" s="153" t="s">
        <v>213</v>
      </c>
      <c r="D152" s="153"/>
      <c r="E152" s="119">
        <v>27</v>
      </c>
      <c r="F152" s="119">
        <v>27</v>
      </c>
      <c r="G152" s="119">
        <v>27</v>
      </c>
      <c r="H152" s="119">
        <v>27</v>
      </c>
      <c r="I152" s="119">
        <v>27</v>
      </c>
      <c r="J152" s="119">
        <v>27</v>
      </c>
      <c r="K152" s="119">
        <v>27</v>
      </c>
      <c r="L152" s="119">
        <v>27</v>
      </c>
      <c r="M152" s="119">
        <v>27</v>
      </c>
      <c r="N152" s="119">
        <v>27</v>
      </c>
      <c r="O152" s="119">
        <v>27</v>
      </c>
      <c r="P152" s="119">
        <v>27</v>
      </c>
      <c r="Q152" s="607">
        <f t="shared" si="41"/>
        <v>324</v>
      </c>
      <c r="R152" s="108">
        <f t="shared" si="42"/>
        <v>27</v>
      </c>
    </row>
    <row r="153" spans="1:18" s="100" customFormat="1" ht="13.5" customHeight="1" x14ac:dyDescent="0.3">
      <c r="A153" s="673"/>
      <c r="B153" s="104"/>
      <c r="C153" s="152" t="s">
        <v>96</v>
      </c>
      <c r="D153" s="152"/>
      <c r="E153" s="119">
        <v>27</v>
      </c>
      <c r="F153" s="119">
        <v>27</v>
      </c>
      <c r="G153" s="119">
        <v>27</v>
      </c>
      <c r="H153" s="119">
        <v>27</v>
      </c>
      <c r="I153" s="119">
        <v>27</v>
      </c>
      <c r="J153" s="119">
        <v>27</v>
      </c>
      <c r="K153" s="119">
        <v>27</v>
      </c>
      <c r="L153" s="119">
        <v>27</v>
      </c>
      <c r="M153" s="119">
        <v>27</v>
      </c>
      <c r="N153" s="119">
        <v>27</v>
      </c>
      <c r="O153" s="119">
        <v>27</v>
      </c>
      <c r="P153" s="119">
        <v>27</v>
      </c>
      <c r="Q153" s="607">
        <f t="shared" si="41"/>
        <v>324</v>
      </c>
      <c r="R153" s="108">
        <f t="shared" si="42"/>
        <v>27</v>
      </c>
    </row>
    <row r="154" spans="1:18" s="100" customFormat="1" ht="13.5" customHeight="1" x14ac:dyDescent="0.3">
      <c r="A154" s="673"/>
      <c r="B154" s="104"/>
      <c r="C154" s="153" t="s">
        <v>215</v>
      </c>
      <c r="D154" s="153"/>
      <c r="E154" s="119">
        <v>540</v>
      </c>
      <c r="F154" s="119">
        <v>540</v>
      </c>
      <c r="G154" s="119">
        <v>540</v>
      </c>
      <c r="H154" s="119">
        <v>540</v>
      </c>
      <c r="I154" s="119">
        <v>540</v>
      </c>
      <c r="J154" s="119">
        <v>540</v>
      </c>
      <c r="K154" s="119">
        <v>540</v>
      </c>
      <c r="L154" s="119">
        <v>540</v>
      </c>
      <c r="M154" s="119">
        <v>540</v>
      </c>
      <c r="N154" s="119">
        <v>540</v>
      </c>
      <c r="O154" s="119">
        <v>540</v>
      </c>
      <c r="P154" s="119">
        <v>540</v>
      </c>
      <c r="Q154" s="607">
        <f t="shared" si="41"/>
        <v>6480</v>
      </c>
      <c r="R154" s="108">
        <f t="shared" si="42"/>
        <v>540</v>
      </c>
    </row>
    <row r="155" spans="1:18" s="100" customFormat="1" ht="13.5" customHeight="1" x14ac:dyDescent="0.3">
      <c r="A155" s="673"/>
      <c r="B155" s="104"/>
      <c r="C155" s="152" t="s">
        <v>97</v>
      </c>
      <c r="D155" s="152"/>
      <c r="E155" s="119">
        <v>540</v>
      </c>
      <c r="F155" s="119">
        <v>540</v>
      </c>
      <c r="G155" s="119">
        <v>540</v>
      </c>
      <c r="H155" s="119">
        <v>540</v>
      </c>
      <c r="I155" s="119">
        <v>540</v>
      </c>
      <c r="J155" s="119">
        <v>540</v>
      </c>
      <c r="K155" s="119">
        <v>540</v>
      </c>
      <c r="L155" s="119">
        <v>540</v>
      </c>
      <c r="M155" s="119">
        <v>540</v>
      </c>
      <c r="N155" s="119">
        <v>540</v>
      </c>
      <c r="O155" s="119">
        <v>540</v>
      </c>
      <c r="P155" s="119">
        <v>540</v>
      </c>
      <c r="Q155" s="607">
        <f t="shared" si="41"/>
        <v>6480</v>
      </c>
      <c r="R155" s="108">
        <f t="shared" si="42"/>
        <v>540</v>
      </c>
    </row>
    <row r="156" spans="1:18" s="100" customFormat="1" ht="13.5" customHeight="1" x14ac:dyDescent="0.3">
      <c r="A156" s="673"/>
      <c r="B156" s="104"/>
      <c r="C156" s="153" t="s">
        <v>214</v>
      </c>
      <c r="D156" s="153"/>
      <c r="E156" s="119">
        <v>0</v>
      </c>
      <c r="F156" s="119">
        <v>0</v>
      </c>
      <c r="G156" s="119">
        <v>0</v>
      </c>
      <c r="H156" s="119">
        <v>0</v>
      </c>
      <c r="I156" s="119">
        <v>0</v>
      </c>
      <c r="J156" s="119">
        <v>0</v>
      </c>
      <c r="K156" s="119">
        <v>0</v>
      </c>
      <c r="L156" s="119">
        <v>0</v>
      </c>
      <c r="M156" s="119">
        <v>0</v>
      </c>
      <c r="N156" s="119">
        <v>0</v>
      </c>
      <c r="O156" s="119">
        <v>0</v>
      </c>
      <c r="P156" s="119">
        <v>0</v>
      </c>
      <c r="Q156" s="607">
        <f t="shared" si="41"/>
        <v>0</v>
      </c>
      <c r="R156" s="108">
        <f t="shared" si="42"/>
        <v>0</v>
      </c>
    </row>
    <row r="157" spans="1:18" s="100" customFormat="1" ht="13.5" customHeight="1" x14ac:dyDescent="0.3">
      <c r="A157" s="673"/>
      <c r="B157" s="104"/>
      <c r="C157" s="152" t="s">
        <v>117</v>
      </c>
      <c r="D157" s="152"/>
      <c r="E157" s="119">
        <v>0</v>
      </c>
      <c r="F157" s="119">
        <v>0</v>
      </c>
      <c r="G157" s="119">
        <v>0</v>
      </c>
      <c r="H157" s="119">
        <v>0</v>
      </c>
      <c r="I157" s="119">
        <v>0</v>
      </c>
      <c r="J157" s="119">
        <v>0</v>
      </c>
      <c r="K157" s="119">
        <v>0</v>
      </c>
      <c r="L157" s="119">
        <v>0</v>
      </c>
      <c r="M157" s="119">
        <v>0</v>
      </c>
      <c r="N157" s="119">
        <v>0</v>
      </c>
      <c r="O157" s="119">
        <v>0</v>
      </c>
      <c r="P157" s="119">
        <v>0</v>
      </c>
      <c r="Q157" s="607">
        <f t="shared" si="41"/>
        <v>0</v>
      </c>
      <c r="R157" s="108">
        <f t="shared" si="42"/>
        <v>0</v>
      </c>
    </row>
    <row r="158" spans="1:18" s="100" customFormat="1" ht="13.5" customHeight="1" x14ac:dyDescent="0.3">
      <c r="A158" s="673"/>
      <c r="B158" s="104"/>
      <c r="C158" s="153" t="s">
        <v>216</v>
      </c>
      <c r="D158" s="153"/>
      <c r="E158" s="119">
        <v>0</v>
      </c>
      <c r="F158" s="119">
        <v>0</v>
      </c>
      <c r="G158" s="119">
        <v>0</v>
      </c>
      <c r="H158" s="119">
        <v>0</v>
      </c>
      <c r="I158" s="119">
        <v>0</v>
      </c>
      <c r="J158" s="119">
        <v>0</v>
      </c>
      <c r="K158" s="119">
        <v>0</v>
      </c>
      <c r="L158" s="119">
        <v>0</v>
      </c>
      <c r="M158" s="119">
        <v>0</v>
      </c>
      <c r="N158" s="119">
        <v>0</v>
      </c>
      <c r="O158" s="119">
        <v>0</v>
      </c>
      <c r="P158" s="119">
        <v>0</v>
      </c>
      <c r="Q158" s="607">
        <f t="shared" si="41"/>
        <v>0</v>
      </c>
      <c r="R158" s="108">
        <f t="shared" si="42"/>
        <v>0</v>
      </c>
    </row>
    <row r="159" spans="1:18" s="100" customFormat="1" ht="13.5" customHeight="1" x14ac:dyDescent="0.3">
      <c r="A159" s="673"/>
      <c r="B159" s="104"/>
      <c r="C159" s="152" t="s">
        <v>98</v>
      </c>
      <c r="D159" s="152"/>
      <c r="E159" s="119">
        <v>0</v>
      </c>
      <c r="F159" s="119">
        <v>0</v>
      </c>
      <c r="G159" s="119">
        <v>0</v>
      </c>
      <c r="H159" s="119">
        <v>0</v>
      </c>
      <c r="I159" s="119">
        <v>0</v>
      </c>
      <c r="J159" s="119">
        <v>0</v>
      </c>
      <c r="K159" s="119">
        <v>0</v>
      </c>
      <c r="L159" s="119">
        <v>0</v>
      </c>
      <c r="M159" s="119">
        <v>0</v>
      </c>
      <c r="N159" s="119">
        <v>0</v>
      </c>
      <c r="O159" s="119">
        <v>0</v>
      </c>
      <c r="P159" s="119">
        <v>0</v>
      </c>
      <c r="Q159" s="607">
        <f t="shared" si="41"/>
        <v>0</v>
      </c>
      <c r="R159" s="108">
        <f t="shared" si="42"/>
        <v>0</v>
      </c>
    </row>
    <row r="160" spans="1:18" s="100" customFormat="1" ht="13.5" customHeight="1" x14ac:dyDescent="0.3">
      <c r="A160" s="673"/>
      <c r="B160" s="104"/>
      <c r="C160" s="153" t="s">
        <v>217</v>
      </c>
      <c r="D160" s="153"/>
      <c r="E160" s="119">
        <v>0</v>
      </c>
      <c r="F160" s="119">
        <v>0</v>
      </c>
      <c r="G160" s="119">
        <v>0</v>
      </c>
      <c r="H160" s="119">
        <v>0</v>
      </c>
      <c r="I160" s="119">
        <v>0</v>
      </c>
      <c r="J160" s="119">
        <v>0</v>
      </c>
      <c r="K160" s="119">
        <v>0</v>
      </c>
      <c r="L160" s="119">
        <v>0</v>
      </c>
      <c r="M160" s="119">
        <v>0</v>
      </c>
      <c r="N160" s="119">
        <v>0</v>
      </c>
      <c r="O160" s="119">
        <v>0</v>
      </c>
      <c r="P160" s="119">
        <v>0</v>
      </c>
      <c r="Q160" s="607">
        <f t="shared" si="41"/>
        <v>0</v>
      </c>
      <c r="R160" s="108">
        <f t="shared" si="42"/>
        <v>0</v>
      </c>
    </row>
    <row r="161" spans="1:18" s="100" customFormat="1" ht="13.5" customHeight="1" x14ac:dyDescent="0.3">
      <c r="A161" s="673"/>
      <c r="B161" s="104"/>
      <c r="C161" s="152" t="s">
        <v>99</v>
      </c>
      <c r="D161" s="152"/>
      <c r="E161" s="119">
        <v>0</v>
      </c>
      <c r="F161" s="119">
        <v>0</v>
      </c>
      <c r="G161" s="119">
        <v>0</v>
      </c>
      <c r="H161" s="119">
        <v>0</v>
      </c>
      <c r="I161" s="119">
        <v>0</v>
      </c>
      <c r="J161" s="119">
        <v>0</v>
      </c>
      <c r="K161" s="119">
        <v>0</v>
      </c>
      <c r="L161" s="119">
        <v>0</v>
      </c>
      <c r="M161" s="119">
        <v>0</v>
      </c>
      <c r="N161" s="119">
        <v>0</v>
      </c>
      <c r="O161" s="119">
        <v>0</v>
      </c>
      <c r="P161" s="119">
        <v>0</v>
      </c>
      <c r="Q161" s="607">
        <f t="shared" si="41"/>
        <v>0</v>
      </c>
      <c r="R161" s="108">
        <f t="shared" si="42"/>
        <v>0</v>
      </c>
    </row>
    <row r="162" spans="1:18" s="100" customFormat="1" ht="13.5" customHeight="1" x14ac:dyDescent="0.3">
      <c r="A162" s="673"/>
      <c r="B162" s="104"/>
      <c r="C162" s="153" t="s">
        <v>218</v>
      </c>
      <c r="D162" s="153"/>
      <c r="E162" s="119">
        <v>0</v>
      </c>
      <c r="F162" s="119">
        <v>0</v>
      </c>
      <c r="G162" s="119">
        <v>0</v>
      </c>
      <c r="H162" s="119">
        <v>0</v>
      </c>
      <c r="I162" s="119">
        <v>0</v>
      </c>
      <c r="J162" s="119">
        <v>0</v>
      </c>
      <c r="K162" s="119">
        <v>0</v>
      </c>
      <c r="L162" s="119">
        <v>0</v>
      </c>
      <c r="M162" s="119">
        <v>0</v>
      </c>
      <c r="N162" s="119">
        <v>0</v>
      </c>
      <c r="O162" s="119">
        <v>0</v>
      </c>
      <c r="P162" s="119">
        <v>0</v>
      </c>
      <c r="Q162" s="607">
        <f t="shared" si="41"/>
        <v>0</v>
      </c>
      <c r="R162" s="108">
        <f t="shared" si="42"/>
        <v>0</v>
      </c>
    </row>
    <row r="163" spans="1:18" s="100" customFormat="1" ht="13.5" customHeight="1" x14ac:dyDescent="0.3">
      <c r="A163" s="673"/>
      <c r="B163" s="104"/>
      <c r="C163" s="152" t="s">
        <v>100</v>
      </c>
      <c r="D163" s="152"/>
      <c r="E163" s="119">
        <v>0</v>
      </c>
      <c r="F163" s="119">
        <v>0</v>
      </c>
      <c r="G163" s="119">
        <v>0</v>
      </c>
      <c r="H163" s="119">
        <v>0</v>
      </c>
      <c r="I163" s="119">
        <v>0</v>
      </c>
      <c r="J163" s="119">
        <v>0</v>
      </c>
      <c r="K163" s="119">
        <v>0</v>
      </c>
      <c r="L163" s="119">
        <v>0</v>
      </c>
      <c r="M163" s="119">
        <v>0</v>
      </c>
      <c r="N163" s="119">
        <v>0</v>
      </c>
      <c r="O163" s="119">
        <v>0</v>
      </c>
      <c r="P163" s="119">
        <v>0</v>
      </c>
      <c r="Q163" s="607">
        <f t="shared" si="41"/>
        <v>0</v>
      </c>
      <c r="R163" s="108">
        <f t="shared" si="42"/>
        <v>0</v>
      </c>
    </row>
    <row r="164" spans="1:18" s="100" customFormat="1" ht="13.5" customHeight="1" x14ac:dyDescent="0.3">
      <c r="A164" s="673"/>
      <c r="B164" s="104"/>
      <c r="C164" s="153" t="s">
        <v>219</v>
      </c>
      <c r="D164" s="153"/>
      <c r="E164" s="119">
        <v>0</v>
      </c>
      <c r="F164" s="119">
        <v>0</v>
      </c>
      <c r="G164" s="119">
        <v>0</v>
      </c>
      <c r="H164" s="119">
        <v>0</v>
      </c>
      <c r="I164" s="119">
        <v>0</v>
      </c>
      <c r="J164" s="119">
        <v>0</v>
      </c>
      <c r="K164" s="119">
        <v>0</v>
      </c>
      <c r="L164" s="119">
        <v>0</v>
      </c>
      <c r="M164" s="119">
        <v>0</v>
      </c>
      <c r="N164" s="119">
        <v>0</v>
      </c>
      <c r="O164" s="119">
        <v>0</v>
      </c>
      <c r="P164" s="119">
        <v>0</v>
      </c>
      <c r="Q164" s="607">
        <f t="shared" si="41"/>
        <v>0</v>
      </c>
      <c r="R164" s="108">
        <f t="shared" si="42"/>
        <v>0</v>
      </c>
    </row>
    <row r="165" spans="1:18" s="100" customFormat="1" ht="13.5" customHeight="1" x14ac:dyDescent="0.3">
      <c r="A165" s="673"/>
      <c r="B165" s="104"/>
      <c r="C165" s="154" t="s">
        <v>118</v>
      </c>
      <c r="D165" s="152"/>
      <c r="E165" s="119">
        <v>0</v>
      </c>
      <c r="F165" s="119">
        <v>0</v>
      </c>
      <c r="G165" s="119">
        <v>0</v>
      </c>
      <c r="H165" s="119">
        <v>0</v>
      </c>
      <c r="I165" s="119">
        <v>0</v>
      </c>
      <c r="J165" s="119">
        <v>0</v>
      </c>
      <c r="K165" s="119">
        <v>0</v>
      </c>
      <c r="L165" s="119">
        <v>0</v>
      </c>
      <c r="M165" s="119">
        <v>0</v>
      </c>
      <c r="N165" s="119">
        <v>0</v>
      </c>
      <c r="O165" s="119">
        <v>0</v>
      </c>
      <c r="P165" s="119">
        <v>0</v>
      </c>
      <c r="Q165" s="607">
        <f t="shared" si="41"/>
        <v>0</v>
      </c>
      <c r="R165" s="108">
        <f t="shared" si="42"/>
        <v>0</v>
      </c>
    </row>
    <row r="166" spans="1:18" s="100" customFormat="1" ht="13.5" customHeight="1" x14ac:dyDescent="0.3">
      <c r="A166" s="673"/>
      <c r="B166" s="104"/>
      <c r="C166" s="155" t="s">
        <v>269</v>
      </c>
      <c r="D166" s="156"/>
      <c r="E166" s="119">
        <v>0</v>
      </c>
      <c r="F166" s="119">
        <v>0</v>
      </c>
      <c r="G166" s="119">
        <v>0</v>
      </c>
      <c r="H166" s="119">
        <v>0</v>
      </c>
      <c r="I166" s="119">
        <v>0</v>
      </c>
      <c r="J166" s="119">
        <v>0</v>
      </c>
      <c r="K166" s="119">
        <v>0</v>
      </c>
      <c r="L166" s="119">
        <v>0</v>
      </c>
      <c r="M166" s="119">
        <v>0</v>
      </c>
      <c r="N166" s="119">
        <v>0</v>
      </c>
      <c r="O166" s="119">
        <v>0</v>
      </c>
      <c r="P166" s="119">
        <v>0</v>
      </c>
      <c r="Q166" s="607">
        <f t="shared" si="41"/>
        <v>0</v>
      </c>
      <c r="R166" s="108">
        <f t="shared" si="42"/>
        <v>0</v>
      </c>
    </row>
    <row r="167" spans="1:18" s="100" customFormat="1" ht="13.5" customHeight="1" x14ac:dyDescent="0.3">
      <c r="A167" s="673"/>
      <c r="B167" s="104"/>
      <c r="C167" s="157" t="s">
        <v>101</v>
      </c>
      <c r="D167" s="158"/>
      <c r="E167" s="119">
        <v>0</v>
      </c>
      <c r="F167" s="119">
        <v>0</v>
      </c>
      <c r="G167" s="119">
        <v>0</v>
      </c>
      <c r="H167" s="119">
        <v>0</v>
      </c>
      <c r="I167" s="119">
        <v>0</v>
      </c>
      <c r="J167" s="119">
        <v>0</v>
      </c>
      <c r="K167" s="119">
        <v>0</v>
      </c>
      <c r="L167" s="119">
        <v>0</v>
      </c>
      <c r="M167" s="119">
        <v>0</v>
      </c>
      <c r="N167" s="119">
        <v>0</v>
      </c>
      <c r="O167" s="119">
        <v>0</v>
      </c>
      <c r="P167" s="119">
        <v>0</v>
      </c>
      <c r="Q167" s="607">
        <f t="shared" si="41"/>
        <v>0</v>
      </c>
      <c r="R167" s="108">
        <f t="shared" si="42"/>
        <v>0</v>
      </c>
    </row>
    <row r="168" spans="1:18" s="100" customFormat="1" ht="13.5" customHeight="1" x14ac:dyDescent="0.3">
      <c r="A168" s="673"/>
      <c r="B168" s="104"/>
      <c r="C168" s="155" t="s">
        <v>341</v>
      </c>
      <c r="D168" s="156"/>
      <c r="E168" s="119">
        <v>0</v>
      </c>
      <c r="F168" s="119">
        <v>0</v>
      </c>
      <c r="G168" s="119">
        <v>0</v>
      </c>
      <c r="H168" s="119">
        <v>0</v>
      </c>
      <c r="I168" s="119">
        <v>0</v>
      </c>
      <c r="J168" s="119">
        <v>0</v>
      </c>
      <c r="K168" s="119">
        <v>0</v>
      </c>
      <c r="L168" s="119">
        <v>0</v>
      </c>
      <c r="M168" s="119">
        <v>0</v>
      </c>
      <c r="N168" s="119">
        <v>0</v>
      </c>
      <c r="O168" s="119">
        <v>0</v>
      </c>
      <c r="P168" s="119">
        <v>0</v>
      </c>
      <c r="Q168" s="607">
        <f t="shared" si="41"/>
        <v>0</v>
      </c>
      <c r="R168" s="108">
        <f t="shared" si="42"/>
        <v>0</v>
      </c>
    </row>
    <row r="169" spans="1:18" s="100" customFormat="1" ht="13.5" customHeight="1" x14ac:dyDescent="0.3">
      <c r="A169" s="673"/>
      <c r="B169" s="104"/>
      <c r="C169" s="157" t="s">
        <v>386</v>
      </c>
      <c r="D169" s="159"/>
      <c r="E169" s="119">
        <v>0</v>
      </c>
      <c r="F169" s="119">
        <v>0</v>
      </c>
      <c r="G169" s="119">
        <v>0</v>
      </c>
      <c r="H169" s="119">
        <v>0</v>
      </c>
      <c r="I169" s="119">
        <v>0</v>
      </c>
      <c r="J169" s="119">
        <v>0</v>
      </c>
      <c r="K169" s="119">
        <v>0</v>
      </c>
      <c r="L169" s="119">
        <v>0</v>
      </c>
      <c r="M169" s="119">
        <v>0</v>
      </c>
      <c r="N169" s="119">
        <v>0</v>
      </c>
      <c r="O169" s="119">
        <v>0</v>
      </c>
      <c r="P169" s="119">
        <v>0</v>
      </c>
      <c r="Q169" s="607">
        <f t="shared" si="41"/>
        <v>0</v>
      </c>
      <c r="R169" s="108">
        <f t="shared" si="42"/>
        <v>0</v>
      </c>
    </row>
    <row r="170" spans="1:18" s="100" customFormat="1" ht="13.5" customHeight="1" x14ac:dyDescent="0.3">
      <c r="A170" s="673"/>
      <c r="B170" s="104"/>
      <c r="C170" s="155" t="s">
        <v>672</v>
      </c>
      <c r="D170" s="156"/>
      <c r="E170" s="119">
        <v>0</v>
      </c>
      <c r="F170" s="119">
        <v>0</v>
      </c>
      <c r="G170" s="119">
        <v>0</v>
      </c>
      <c r="H170" s="119">
        <v>0</v>
      </c>
      <c r="I170" s="119">
        <v>0</v>
      </c>
      <c r="J170" s="119">
        <v>0</v>
      </c>
      <c r="K170" s="119">
        <v>0</v>
      </c>
      <c r="L170" s="119">
        <v>0</v>
      </c>
      <c r="M170" s="119">
        <v>0</v>
      </c>
      <c r="N170" s="119">
        <v>0</v>
      </c>
      <c r="O170" s="119">
        <v>0</v>
      </c>
      <c r="P170" s="119">
        <v>0</v>
      </c>
      <c r="Q170" s="607">
        <f>SUM(E170:P170)</f>
        <v>0</v>
      </c>
      <c r="R170" s="108">
        <f>AVERAGE(E170:P170)</f>
        <v>0</v>
      </c>
    </row>
    <row r="171" spans="1:18" s="100" customFormat="1" ht="13.5" customHeight="1" x14ac:dyDescent="0.3">
      <c r="A171" s="673"/>
      <c r="B171" s="104"/>
      <c r="C171" s="157" t="s">
        <v>671</v>
      </c>
      <c r="D171" s="158"/>
      <c r="E171" s="119">
        <v>0</v>
      </c>
      <c r="F171" s="119">
        <v>0</v>
      </c>
      <c r="G171" s="119">
        <v>0</v>
      </c>
      <c r="H171" s="119">
        <v>0</v>
      </c>
      <c r="I171" s="119">
        <v>0</v>
      </c>
      <c r="J171" s="119">
        <v>0</v>
      </c>
      <c r="K171" s="119">
        <v>0</v>
      </c>
      <c r="L171" s="119">
        <v>0</v>
      </c>
      <c r="M171" s="119">
        <v>0</v>
      </c>
      <c r="N171" s="119">
        <v>0</v>
      </c>
      <c r="O171" s="119">
        <v>0</v>
      </c>
      <c r="P171" s="119">
        <v>0</v>
      </c>
      <c r="Q171" s="607">
        <f>SUM(E171:P171)</f>
        <v>0</v>
      </c>
      <c r="R171" s="108">
        <f>AVERAGE(E171:P171)</f>
        <v>0</v>
      </c>
    </row>
    <row r="172" spans="1:18" s="100" customFormat="1" ht="13.5" customHeight="1" x14ac:dyDescent="0.3">
      <c r="A172" s="673"/>
      <c r="B172" s="104"/>
      <c r="C172" s="160" t="s">
        <v>351</v>
      </c>
      <c r="D172" s="121"/>
      <c r="E172" s="161">
        <f>E134+E136+E138+E140+E142+E144+E146+E148+E150+E152+E154+E156+E158+E160+E162+E164+E166+E168+E170</f>
        <v>20899.2</v>
      </c>
      <c r="F172" s="161">
        <f>F134+F136+F138+F140+F142+F144+F146+F148+F150+F152+F154+F156+F158+F160+F162+F164+F166+F168+F170</f>
        <v>20899.2</v>
      </c>
      <c r="G172" s="161">
        <f t="shared" ref="G172:P172" si="43">G134+G136+G138+G140+G142+G144+G146+G148+G150+G152+G154+G156+G158+G160+G162+G164+G166+G168+G170</f>
        <v>20899.2</v>
      </c>
      <c r="H172" s="161">
        <f t="shared" si="43"/>
        <v>20899.2</v>
      </c>
      <c r="I172" s="161">
        <f t="shared" si="43"/>
        <v>20899.2</v>
      </c>
      <c r="J172" s="161">
        <f t="shared" si="43"/>
        <v>20899.2</v>
      </c>
      <c r="K172" s="161">
        <f t="shared" si="43"/>
        <v>20899.2</v>
      </c>
      <c r="L172" s="161">
        <f t="shared" si="43"/>
        <v>20899.2</v>
      </c>
      <c r="M172" s="161">
        <f t="shared" si="43"/>
        <v>20899.2</v>
      </c>
      <c r="N172" s="161">
        <f t="shared" si="43"/>
        <v>20899.2</v>
      </c>
      <c r="O172" s="161">
        <f t="shared" si="43"/>
        <v>20899.2</v>
      </c>
      <c r="P172" s="161">
        <f t="shared" si="43"/>
        <v>20899.2</v>
      </c>
      <c r="Q172" s="614">
        <f>Q134+Q136+Q138+Q140+Q142+Q144+Q146+Q148+Q150+Q152+Q154+Q156+Q158+Q160+Q162+Q164+Q166+Q168+Q170</f>
        <v>250790.39999999999</v>
      </c>
      <c r="R172" s="129">
        <f>R134+R136+R138+R140+R142+R144+R146+R148+R150+R152+R154+R156+R158+R160+R162+R164+R166+R168+R170</f>
        <v>20899.2</v>
      </c>
    </row>
    <row r="173" spans="1:18" s="100" customFormat="1" ht="13.5" customHeight="1" x14ac:dyDescent="0.3">
      <c r="A173" s="673"/>
      <c r="B173" s="111"/>
      <c r="C173" s="120" t="s">
        <v>352</v>
      </c>
      <c r="D173" s="112"/>
      <c r="E173" s="161">
        <f>E135+E137+E139+E141+E143+E145+E147+E149+E151+E153+E155+E157+E159+E161+E163+E165+E167+E169+E171</f>
        <v>20899.2</v>
      </c>
      <c r="F173" s="161">
        <f t="shared" ref="F173:P173" si="44">F135+F137+F139+F141+F143+F145+F147+F149+F151+F153+F155+F157+F159+F161+F163+F165+F167+F169+F171</f>
        <v>20899.2</v>
      </c>
      <c r="G173" s="161">
        <f t="shared" si="44"/>
        <v>20899.2</v>
      </c>
      <c r="H173" s="161">
        <f t="shared" si="44"/>
        <v>20899.2</v>
      </c>
      <c r="I173" s="161">
        <f t="shared" si="44"/>
        <v>20899.2</v>
      </c>
      <c r="J173" s="161">
        <f t="shared" si="44"/>
        <v>20899.2</v>
      </c>
      <c r="K173" s="161">
        <f t="shared" si="44"/>
        <v>20899.2</v>
      </c>
      <c r="L173" s="161">
        <f t="shared" si="44"/>
        <v>20899.2</v>
      </c>
      <c r="M173" s="161">
        <f t="shared" si="44"/>
        <v>20899.2</v>
      </c>
      <c r="N173" s="161">
        <f t="shared" si="44"/>
        <v>20899.2</v>
      </c>
      <c r="O173" s="161">
        <f t="shared" si="44"/>
        <v>20899.2</v>
      </c>
      <c r="P173" s="161">
        <f t="shared" si="44"/>
        <v>20899.2</v>
      </c>
      <c r="Q173" s="614">
        <f>Q135+Q137+Q139+Q141+Q143+Q145+Q147+Q149+Q151+Q153+Q155+Q157+Q159+Q161+Q163+Q165+Q167+Q169+Q171</f>
        <v>250790.39999999999</v>
      </c>
      <c r="R173" s="129">
        <f>R135+R137+R139+R141+R143+R145+R147+R149+R151+R153+R155+R157+R159+R161+R163+R165+R167+R169+R171</f>
        <v>20899.2</v>
      </c>
    </row>
    <row r="174" spans="1:18" s="100" customFormat="1" ht="13.5" customHeight="1" x14ac:dyDescent="0.3">
      <c r="A174" s="655"/>
      <c r="B174" s="681" t="s">
        <v>220</v>
      </c>
      <c r="C174" s="682"/>
      <c r="D174" s="682"/>
      <c r="E174" s="691"/>
      <c r="F174" s="691"/>
      <c r="G174" s="691"/>
      <c r="H174" s="691"/>
      <c r="I174" s="691"/>
      <c r="J174" s="691"/>
      <c r="K174" s="691"/>
      <c r="L174" s="691"/>
      <c r="M174" s="691"/>
      <c r="N174" s="691"/>
      <c r="O174" s="691"/>
      <c r="P174" s="691"/>
      <c r="Q174" s="694"/>
      <c r="R174" s="695"/>
    </row>
    <row r="175" spans="1:18" s="100" customFormat="1" ht="13.5" customHeight="1" x14ac:dyDescent="0.3">
      <c r="A175" s="673"/>
      <c r="B175" s="104"/>
      <c r="C175" s="151" t="s">
        <v>221</v>
      </c>
      <c r="D175" s="151"/>
      <c r="E175" s="150">
        <v>310.20666666666665</v>
      </c>
      <c r="F175" s="150">
        <v>290.19333333333333</v>
      </c>
      <c r="G175" s="150">
        <v>310.20666666666665</v>
      </c>
      <c r="H175" s="150">
        <v>300.2</v>
      </c>
      <c r="I175" s="150">
        <v>310.20666666666665</v>
      </c>
      <c r="J175" s="150">
        <v>300.2</v>
      </c>
      <c r="K175" s="150">
        <v>310.20666666666665</v>
      </c>
      <c r="L175" s="150">
        <v>310.20666666666665</v>
      </c>
      <c r="M175" s="150">
        <v>300.2</v>
      </c>
      <c r="N175" s="150">
        <v>310.20666666666665</v>
      </c>
      <c r="O175" s="150">
        <v>300.2</v>
      </c>
      <c r="P175" s="150">
        <v>310.20666666666665</v>
      </c>
      <c r="Q175" s="606">
        <f t="shared" ref="Q175:Q182" si="45">SUM(E175:P175)</f>
        <v>3662.4399999999991</v>
      </c>
      <c r="R175" s="117">
        <f t="shared" ref="R175:R182" si="46">AVERAGE(E175:P175)</f>
        <v>305.20333333333326</v>
      </c>
    </row>
    <row r="176" spans="1:18" s="100" customFormat="1" ht="13.5" customHeight="1" x14ac:dyDescent="0.3">
      <c r="A176" s="673"/>
      <c r="B176" s="104"/>
      <c r="C176" s="152" t="s">
        <v>102</v>
      </c>
      <c r="D176" s="152"/>
      <c r="E176" s="150">
        <v>310.20666666666665</v>
      </c>
      <c r="F176" s="150">
        <v>290.19333333333333</v>
      </c>
      <c r="G176" s="150">
        <v>310.20666666666665</v>
      </c>
      <c r="H176" s="150">
        <v>300.2</v>
      </c>
      <c r="I176" s="150">
        <v>310.20666666666665</v>
      </c>
      <c r="J176" s="150">
        <v>300.2</v>
      </c>
      <c r="K176" s="150">
        <v>310.20666666666665</v>
      </c>
      <c r="L176" s="150">
        <v>310.20666666666665</v>
      </c>
      <c r="M176" s="150">
        <v>300.2</v>
      </c>
      <c r="N176" s="150">
        <v>310.20666666666665</v>
      </c>
      <c r="O176" s="150">
        <v>300.2</v>
      </c>
      <c r="P176" s="150">
        <v>310.20666666666665</v>
      </c>
      <c r="Q176" s="607">
        <f t="shared" si="45"/>
        <v>3662.4399999999991</v>
      </c>
      <c r="R176" s="108">
        <f t="shared" si="46"/>
        <v>305.20333333333326</v>
      </c>
    </row>
    <row r="177" spans="1:18" s="100" customFormat="1" ht="13.5" customHeight="1" x14ac:dyDescent="0.3">
      <c r="A177" s="673"/>
      <c r="B177" s="104"/>
      <c r="C177" s="153" t="s">
        <v>222</v>
      </c>
      <c r="D177" s="153"/>
      <c r="E177" s="150">
        <v>0</v>
      </c>
      <c r="F177" s="150">
        <v>0</v>
      </c>
      <c r="G177" s="150">
        <v>0</v>
      </c>
      <c r="H177" s="150">
        <v>0</v>
      </c>
      <c r="I177" s="150">
        <v>0</v>
      </c>
      <c r="J177" s="150">
        <v>0</v>
      </c>
      <c r="K177" s="150">
        <v>0</v>
      </c>
      <c r="L177" s="150">
        <v>0</v>
      </c>
      <c r="M177" s="150">
        <v>0</v>
      </c>
      <c r="N177" s="150">
        <v>0</v>
      </c>
      <c r="O177" s="150">
        <v>0</v>
      </c>
      <c r="P177" s="150">
        <v>0</v>
      </c>
      <c r="Q177" s="607">
        <f t="shared" si="45"/>
        <v>0</v>
      </c>
      <c r="R177" s="108">
        <f t="shared" si="46"/>
        <v>0</v>
      </c>
    </row>
    <row r="178" spans="1:18" s="100" customFormat="1" ht="13.5" customHeight="1" x14ac:dyDescent="0.3">
      <c r="A178" s="673"/>
      <c r="B178" s="104"/>
      <c r="C178" s="152" t="s">
        <v>103</v>
      </c>
      <c r="D178" s="152"/>
      <c r="E178" s="150">
        <v>0</v>
      </c>
      <c r="F178" s="150">
        <v>0</v>
      </c>
      <c r="G178" s="150">
        <v>0</v>
      </c>
      <c r="H178" s="150">
        <v>0</v>
      </c>
      <c r="I178" s="150">
        <v>0</v>
      </c>
      <c r="J178" s="150">
        <v>0</v>
      </c>
      <c r="K178" s="150">
        <v>0</v>
      </c>
      <c r="L178" s="150">
        <v>0</v>
      </c>
      <c r="M178" s="150">
        <v>0</v>
      </c>
      <c r="N178" s="150">
        <v>0</v>
      </c>
      <c r="O178" s="150">
        <v>0</v>
      </c>
      <c r="P178" s="150">
        <v>0</v>
      </c>
      <c r="Q178" s="607">
        <f t="shared" si="45"/>
        <v>0</v>
      </c>
      <c r="R178" s="108">
        <f t="shared" si="46"/>
        <v>0</v>
      </c>
    </row>
    <row r="179" spans="1:18" s="100" customFormat="1" ht="13.5" customHeight="1" x14ac:dyDescent="0.3">
      <c r="A179" s="673"/>
      <c r="B179" s="104"/>
      <c r="C179" s="153" t="s">
        <v>223</v>
      </c>
      <c r="D179" s="153"/>
      <c r="E179" s="150">
        <v>0</v>
      </c>
      <c r="F179" s="150">
        <v>0</v>
      </c>
      <c r="G179" s="150">
        <v>0</v>
      </c>
      <c r="H179" s="150">
        <v>0</v>
      </c>
      <c r="I179" s="150">
        <v>0</v>
      </c>
      <c r="J179" s="150">
        <v>0</v>
      </c>
      <c r="K179" s="150">
        <v>0</v>
      </c>
      <c r="L179" s="150">
        <v>0</v>
      </c>
      <c r="M179" s="150">
        <v>0</v>
      </c>
      <c r="N179" s="150">
        <v>0</v>
      </c>
      <c r="O179" s="150">
        <v>0</v>
      </c>
      <c r="P179" s="150">
        <v>0</v>
      </c>
      <c r="Q179" s="607">
        <f t="shared" si="45"/>
        <v>0</v>
      </c>
      <c r="R179" s="108">
        <f t="shared" si="46"/>
        <v>0</v>
      </c>
    </row>
    <row r="180" spans="1:18" s="100" customFormat="1" ht="13.5" customHeight="1" x14ac:dyDescent="0.3">
      <c r="A180" s="673"/>
      <c r="B180" s="104"/>
      <c r="C180" s="152" t="s">
        <v>104</v>
      </c>
      <c r="D180" s="152"/>
      <c r="E180" s="150">
        <v>0</v>
      </c>
      <c r="F180" s="150">
        <v>0</v>
      </c>
      <c r="G180" s="150">
        <v>0</v>
      </c>
      <c r="H180" s="150">
        <v>0</v>
      </c>
      <c r="I180" s="150">
        <v>0</v>
      </c>
      <c r="J180" s="150">
        <v>0</v>
      </c>
      <c r="K180" s="150">
        <v>0</v>
      </c>
      <c r="L180" s="150">
        <v>0</v>
      </c>
      <c r="M180" s="150">
        <v>0</v>
      </c>
      <c r="N180" s="150">
        <v>0</v>
      </c>
      <c r="O180" s="150">
        <v>0</v>
      </c>
      <c r="P180" s="150">
        <v>0</v>
      </c>
      <c r="Q180" s="607">
        <f t="shared" si="45"/>
        <v>0</v>
      </c>
      <c r="R180" s="108">
        <f t="shared" si="46"/>
        <v>0</v>
      </c>
    </row>
    <row r="181" spans="1:18" s="100" customFormat="1" ht="13.5" customHeight="1" x14ac:dyDescent="0.3">
      <c r="A181" s="673"/>
      <c r="B181" s="104"/>
      <c r="C181" s="153" t="s">
        <v>256</v>
      </c>
      <c r="D181" s="153"/>
      <c r="E181" s="150">
        <v>698.94666666666672</v>
      </c>
      <c r="F181" s="150">
        <v>653.85333333333335</v>
      </c>
      <c r="G181" s="150">
        <v>698.94666666666672</v>
      </c>
      <c r="H181" s="150">
        <v>676.4</v>
      </c>
      <c r="I181" s="150">
        <v>698.94666666666672</v>
      </c>
      <c r="J181" s="150">
        <v>676.4</v>
      </c>
      <c r="K181" s="150">
        <v>698.94666666666672</v>
      </c>
      <c r="L181" s="150">
        <v>698.94666666666672</v>
      </c>
      <c r="M181" s="150">
        <v>676.4</v>
      </c>
      <c r="N181" s="150">
        <v>698.94666666666672</v>
      </c>
      <c r="O181" s="150">
        <v>676.4</v>
      </c>
      <c r="P181" s="150">
        <v>698.94666666666672</v>
      </c>
      <c r="Q181" s="607">
        <f t="shared" si="45"/>
        <v>8252.08</v>
      </c>
      <c r="R181" s="108">
        <f t="shared" si="46"/>
        <v>687.67333333333329</v>
      </c>
    </row>
    <row r="182" spans="1:18" s="100" customFormat="1" ht="13.5" customHeight="1" x14ac:dyDescent="0.3">
      <c r="A182" s="673"/>
      <c r="B182" s="104"/>
      <c r="C182" s="152" t="s">
        <v>105</v>
      </c>
      <c r="D182" s="152"/>
      <c r="E182" s="150">
        <v>698.94666666666672</v>
      </c>
      <c r="F182" s="150">
        <v>653.85333333333335</v>
      </c>
      <c r="G182" s="150">
        <v>698.94666666666672</v>
      </c>
      <c r="H182" s="150">
        <v>676.4</v>
      </c>
      <c r="I182" s="150">
        <v>698.94666666666672</v>
      </c>
      <c r="J182" s="150">
        <v>676.4</v>
      </c>
      <c r="K182" s="150">
        <v>698.94666666666672</v>
      </c>
      <c r="L182" s="150">
        <v>698.94666666666672</v>
      </c>
      <c r="M182" s="150">
        <v>676.4</v>
      </c>
      <c r="N182" s="150">
        <v>698.94666666666672</v>
      </c>
      <c r="O182" s="150">
        <v>676.4</v>
      </c>
      <c r="P182" s="150">
        <v>698.94666666666672</v>
      </c>
      <c r="Q182" s="607">
        <f t="shared" si="45"/>
        <v>8252.08</v>
      </c>
      <c r="R182" s="108">
        <f t="shared" si="46"/>
        <v>687.67333333333329</v>
      </c>
    </row>
    <row r="183" spans="1:18" s="100" customFormat="1" ht="13.5" customHeight="1" x14ac:dyDescent="0.3">
      <c r="A183" s="673"/>
      <c r="B183" s="104"/>
      <c r="C183" s="120" t="s">
        <v>224</v>
      </c>
      <c r="D183" s="121"/>
      <c r="E183" s="122">
        <f t="shared" ref="E183:R183" si="47">E175+E177+E179+E181</f>
        <v>1009.1533333333334</v>
      </c>
      <c r="F183" s="122">
        <f t="shared" si="47"/>
        <v>944.04666666666662</v>
      </c>
      <c r="G183" s="122">
        <f t="shared" si="47"/>
        <v>1009.1533333333334</v>
      </c>
      <c r="H183" s="122">
        <f t="shared" si="47"/>
        <v>976.59999999999991</v>
      </c>
      <c r="I183" s="122">
        <f t="shared" si="47"/>
        <v>1009.1533333333334</v>
      </c>
      <c r="J183" s="122">
        <f t="shared" si="47"/>
        <v>976.59999999999991</v>
      </c>
      <c r="K183" s="122">
        <f t="shared" si="47"/>
        <v>1009.1533333333334</v>
      </c>
      <c r="L183" s="122">
        <f t="shared" si="47"/>
        <v>1009.1533333333334</v>
      </c>
      <c r="M183" s="122">
        <f t="shared" si="47"/>
        <v>976.59999999999991</v>
      </c>
      <c r="N183" s="122">
        <f t="shared" si="47"/>
        <v>1009.1533333333334</v>
      </c>
      <c r="O183" s="122">
        <f t="shared" si="47"/>
        <v>976.59999999999991</v>
      </c>
      <c r="P183" s="122">
        <f t="shared" si="47"/>
        <v>1009.1533333333334</v>
      </c>
      <c r="Q183" s="614">
        <f t="shared" si="47"/>
        <v>11914.519999999999</v>
      </c>
      <c r="R183" s="129">
        <f t="shared" si="47"/>
        <v>992.87666666666655</v>
      </c>
    </row>
    <row r="184" spans="1:18" s="100" customFormat="1" ht="13.5" customHeight="1" x14ac:dyDescent="0.3">
      <c r="A184" s="673"/>
      <c r="B184" s="111"/>
      <c r="C184" s="120" t="s">
        <v>225</v>
      </c>
      <c r="D184" s="112"/>
      <c r="E184" s="122">
        <f t="shared" ref="E184:R184" si="48">E176+E178+E180+E182</f>
        <v>1009.1533333333334</v>
      </c>
      <c r="F184" s="122">
        <f t="shared" si="48"/>
        <v>944.04666666666662</v>
      </c>
      <c r="G184" s="122">
        <f t="shared" si="48"/>
        <v>1009.1533333333334</v>
      </c>
      <c r="H184" s="122">
        <f t="shared" si="48"/>
        <v>976.59999999999991</v>
      </c>
      <c r="I184" s="122">
        <f t="shared" si="48"/>
        <v>1009.1533333333334</v>
      </c>
      <c r="J184" s="122">
        <f t="shared" si="48"/>
        <v>976.59999999999991</v>
      </c>
      <c r="K184" s="122">
        <f t="shared" si="48"/>
        <v>1009.1533333333334</v>
      </c>
      <c r="L184" s="122">
        <f t="shared" si="48"/>
        <v>1009.1533333333334</v>
      </c>
      <c r="M184" s="122">
        <f t="shared" si="48"/>
        <v>976.59999999999991</v>
      </c>
      <c r="N184" s="122">
        <f t="shared" si="48"/>
        <v>1009.1533333333334</v>
      </c>
      <c r="O184" s="122">
        <f t="shared" si="48"/>
        <v>976.59999999999991</v>
      </c>
      <c r="P184" s="122">
        <f t="shared" si="48"/>
        <v>1009.1533333333334</v>
      </c>
      <c r="Q184" s="614">
        <f t="shared" si="48"/>
        <v>11914.519999999999</v>
      </c>
      <c r="R184" s="129">
        <f t="shared" si="48"/>
        <v>992.87666666666655</v>
      </c>
    </row>
    <row r="185" spans="1:18" s="100" customFormat="1" ht="13.5" customHeight="1" x14ac:dyDescent="0.3">
      <c r="A185" s="655"/>
      <c r="B185" s="681" t="s">
        <v>249</v>
      </c>
      <c r="C185" s="682"/>
      <c r="D185" s="682"/>
      <c r="E185" s="691"/>
      <c r="F185" s="691"/>
      <c r="G185" s="691"/>
      <c r="H185" s="691"/>
      <c r="I185" s="691"/>
      <c r="J185" s="691"/>
      <c r="K185" s="691"/>
      <c r="L185" s="691"/>
      <c r="M185" s="691"/>
      <c r="N185" s="691"/>
      <c r="O185" s="691"/>
      <c r="P185" s="691"/>
      <c r="Q185" s="694"/>
      <c r="R185" s="695"/>
    </row>
    <row r="186" spans="1:18" s="100" customFormat="1" ht="13.5" customHeight="1" x14ac:dyDescent="0.3">
      <c r="A186" s="673"/>
      <c r="B186" s="104"/>
      <c r="C186" s="109" t="s">
        <v>226</v>
      </c>
      <c r="D186" s="109"/>
      <c r="E186" s="150">
        <v>0</v>
      </c>
      <c r="F186" s="150">
        <v>0</v>
      </c>
      <c r="G186" s="150">
        <v>0</v>
      </c>
      <c r="H186" s="150">
        <v>0</v>
      </c>
      <c r="I186" s="150">
        <v>0</v>
      </c>
      <c r="J186" s="150">
        <v>0</v>
      </c>
      <c r="K186" s="150">
        <v>0</v>
      </c>
      <c r="L186" s="150">
        <v>0</v>
      </c>
      <c r="M186" s="150">
        <v>0</v>
      </c>
      <c r="N186" s="150">
        <v>0</v>
      </c>
      <c r="O186" s="150">
        <v>0</v>
      </c>
      <c r="P186" s="150">
        <v>0</v>
      </c>
      <c r="Q186" s="606">
        <f>SUM(E186:P186)</f>
        <v>0</v>
      </c>
      <c r="R186" s="117">
        <f>AVERAGE(E186:P186)</f>
        <v>0</v>
      </c>
    </row>
    <row r="187" spans="1:18" s="100" customFormat="1" ht="13.5" customHeight="1" x14ac:dyDescent="0.3">
      <c r="A187" s="673"/>
      <c r="B187" s="104"/>
      <c r="C187" s="153" t="s">
        <v>353</v>
      </c>
      <c r="D187" s="153"/>
      <c r="E187" s="119">
        <v>0</v>
      </c>
      <c r="F187" s="119">
        <v>0</v>
      </c>
      <c r="G187" s="119">
        <v>0</v>
      </c>
      <c r="H187" s="119">
        <v>0</v>
      </c>
      <c r="I187" s="119">
        <v>0</v>
      </c>
      <c r="J187" s="119">
        <v>0</v>
      </c>
      <c r="K187" s="119">
        <v>0</v>
      </c>
      <c r="L187" s="119">
        <v>0</v>
      </c>
      <c r="M187" s="119">
        <v>0</v>
      </c>
      <c r="N187" s="119">
        <v>0</v>
      </c>
      <c r="O187" s="119">
        <v>0</v>
      </c>
      <c r="P187" s="119">
        <v>0</v>
      </c>
      <c r="Q187" s="607">
        <f>SUM(E187:P187)</f>
        <v>0</v>
      </c>
      <c r="R187" s="108">
        <f>AVERAGE(E187:P187)</f>
        <v>0</v>
      </c>
    </row>
    <row r="188" spans="1:18" s="100" customFormat="1" ht="13.5" customHeight="1" x14ac:dyDescent="0.3">
      <c r="A188" s="673"/>
      <c r="B188" s="104"/>
      <c r="C188" s="153" t="s">
        <v>227</v>
      </c>
      <c r="D188" s="153"/>
      <c r="E188" s="119">
        <v>0</v>
      </c>
      <c r="F188" s="119">
        <v>0</v>
      </c>
      <c r="G188" s="119">
        <v>0</v>
      </c>
      <c r="H188" s="119">
        <v>0</v>
      </c>
      <c r="I188" s="119">
        <v>0</v>
      </c>
      <c r="J188" s="119">
        <v>0</v>
      </c>
      <c r="K188" s="119">
        <v>0</v>
      </c>
      <c r="L188" s="119">
        <v>0</v>
      </c>
      <c r="M188" s="119">
        <v>0</v>
      </c>
      <c r="N188" s="119">
        <v>0</v>
      </c>
      <c r="O188" s="119">
        <v>0</v>
      </c>
      <c r="P188" s="119">
        <v>0</v>
      </c>
      <c r="Q188" s="607">
        <f>SUM(E188:P188)</f>
        <v>0</v>
      </c>
      <c r="R188" s="108">
        <f>AVERAGE(E188:P188)</f>
        <v>0</v>
      </c>
    </row>
    <row r="189" spans="1:18" s="100" customFormat="1" ht="13.5" customHeight="1" x14ac:dyDescent="0.3">
      <c r="A189" s="673"/>
      <c r="B189" s="111"/>
      <c r="C189" s="105" t="s">
        <v>228</v>
      </c>
      <c r="D189" s="105"/>
      <c r="E189" s="119">
        <v>0</v>
      </c>
      <c r="F189" s="119">
        <v>0</v>
      </c>
      <c r="G189" s="119">
        <v>0</v>
      </c>
      <c r="H189" s="119">
        <v>0</v>
      </c>
      <c r="I189" s="119">
        <v>0</v>
      </c>
      <c r="J189" s="119">
        <v>0</v>
      </c>
      <c r="K189" s="119">
        <v>0</v>
      </c>
      <c r="L189" s="119">
        <v>0</v>
      </c>
      <c r="M189" s="119">
        <v>0</v>
      </c>
      <c r="N189" s="119">
        <v>0</v>
      </c>
      <c r="O189" s="119">
        <v>0</v>
      </c>
      <c r="P189" s="119">
        <v>0</v>
      </c>
      <c r="Q189" s="621"/>
      <c r="R189" s="108">
        <f>AVERAGE(E189:P189)</f>
        <v>0</v>
      </c>
    </row>
    <row r="190" spans="1:18" x14ac:dyDescent="0.2">
      <c r="A190" s="655"/>
      <c r="B190" s="681" t="s">
        <v>398</v>
      </c>
      <c r="C190" s="682"/>
      <c r="D190" s="682"/>
      <c r="E190" s="691"/>
      <c r="F190" s="691"/>
      <c r="G190" s="691"/>
      <c r="H190" s="691"/>
      <c r="I190" s="691"/>
      <c r="J190" s="691"/>
      <c r="K190" s="691"/>
      <c r="L190" s="691"/>
      <c r="M190" s="691"/>
      <c r="N190" s="691"/>
      <c r="O190" s="691"/>
      <c r="P190" s="691"/>
      <c r="Q190" s="694"/>
      <c r="R190" s="695"/>
    </row>
    <row r="191" spans="1:18" x14ac:dyDescent="0.2">
      <c r="A191" s="673"/>
      <c r="B191" s="104"/>
      <c r="C191" s="681" t="s">
        <v>399</v>
      </c>
      <c r="D191" s="688"/>
      <c r="E191" s="691"/>
      <c r="F191" s="691"/>
      <c r="G191" s="691"/>
      <c r="H191" s="691"/>
      <c r="I191" s="691"/>
      <c r="J191" s="691"/>
      <c r="K191" s="691"/>
      <c r="L191" s="691"/>
      <c r="M191" s="691"/>
      <c r="N191" s="691"/>
      <c r="O191" s="691"/>
      <c r="P191" s="691"/>
      <c r="Q191" s="691"/>
      <c r="R191" s="685"/>
    </row>
    <row r="192" spans="1:18" x14ac:dyDescent="0.2">
      <c r="A192" s="673"/>
      <c r="B192" s="104"/>
      <c r="C192" s="163" t="s">
        <v>400</v>
      </c>
      <c r="D192" s="153"/>
      <c r="E192" s="119">
        <v>0</v>
      </c>
      <c r="F192" s="119">
        <v>0</v>
      </c>
      <c r="G192" s="119">
        <v>0</v>
      </c>
      <c r="H192" s="119">
        <v>0</v>
      </c>
      <c r="I192" s="119">
        <v>0</v>
      </c>
      <c r="J192" s="119">
        <v>0</v>
      </c>
      <c r="K192" s="119">
        <v>0</v>
      </c>
      <c r="L192" s="119">
        <v>0</v>
      </c>
      <c r="M192" s="119">
        <v>0</v>
      </c>
      <c r="N192" s="119">
        <v>0</v>
      </c>
      <c r="O192" s="119">
        <v>0</v>
      </c>
      <c r="P192" s="119">
        <v>0</v>
      </c>
      <c r="Q192" s="607">
        <f>SUM(E192:P192)</f>
        <v>0</v>
      </c>
      <c r="R192" s="108">
        <f>AVERAGE(E192:P192)</f>
        <v>0</v>
      </c>
    </row>
    <row r="193" spans="1:18" x14ac:dyDescent="0.2">
      <c r="A193" s="673"/>
      <c r="B193" s="104"/>
      <c r="C193" s="163" t="s">
        <v>401</v>
      </c>
      <c r="D193" s="153"/>
      <c r="E193" s="119">
        <v>0</v>
      </c>
      <c r="F193" s="119">
        <v>0</v>
      </c>
      <c r="G193" s="119">
        <v>0</v>
      </c>
      <c r="H193" s="119">
        <v>0</v>
      </c>
      <c r="I193" s="119">
        <v>0</v>
      </c>
      <c r="J193" s="119">
        <v>0</v>
      </c>
      <c r="K193" s="119">
        <v>0</v>
      </c>
      <c r="L193" s="119">
        <v>0</v>
      </c>
      <c r="M193" s="119">
        <v>0</v>
      </c>
      <c r="N193" s="119">
        <v>0</v>
      </c>
      <c r="O193" s="119">
        <v>0</v>
      </c>
      <c r="P193" s="119">
        <v>0</v>
      </c>
      <c r="Q193" s="607">
        <f>SUM(E193:P193)</f>
        <v>0</v>
      </c>
      <c r="R193" s="108">
        <f>AVERAGE(E193:P193)</f>
        <v>0</v>
      </c>
    </row>
    <row r="194" spans="1:18" x14ac:dyDescent="0.2">
      <c r="A194" s="673"/>
      <c r="B194" s="104"/>
      <c r="C194" s="163" t="s">
        <v>402</v>
      </c>
      <c r="D194" s="153"/>
      <c r="E194" s="119">
        <v>0</v>
      </c>
      <c r="F194" s="119">
        <v>0</v>
      </c>
      <c r="G194" s="119">
        <v>0</v>
      </c>
      <c r="H194" s="119">
        <v>0</v>
      </c>
      <c r="I194" s="119">
        <v>0</v>
      </c>
      <c r="J194" s="119">
        <v>0</v>
      </c>
      <c r="K194" s="119">
        <v>0</v>
      </c>
      <c r="L194" s="119">
        <v>0</v>
      </c>
      <c r="M194" s="119">
        <v>0</v>
      </c>
      <c r="N194" s="119">
        <v>0</v>
      </c>
      <c r="O194" s="119">
        <v>0</v>
      </c>
      <c r="P194" s="119">
        <v>0</v>
      </c>
      <c r="Q194" s="607">
        <f>SUM(E194:P194)</f>
        <v>0</v>
      </c>
      <c r="R194" s="108">
        <f>AVERAGE(E194:P194)</f>
        <v>0</v>
      </c>
    </row>
    <row r="195" spans="1:18" x14ac:dyDescent="0.2">
      <c r="A195" s="673"/>
      <c r="B195" s="104"/>
      <c r="C195" s="163" t="s">
        <v>403</v>
      </c>
      <c r="D195" s="153"/>
      <c r="E195" s="119">
        <v>0</v>
      </c>
      <c r="F195" s="119">
        <v>0</v>
      </c>
      <c r="G195" s="119">
        <v>0</v>
      </c>
      <c r="H195" s="119">
        <v>0</v>
      </c>
      <c r="I195" s="119">
        <v>0</v>
      </c>
      <c r="J195" s="119">
        <v>0</v>
      </c>
      <c r="K195" s="119">
        <v>0</v>
      </c>
      <c r="L195" s="119">
        <v>0</v>
      </c>
      <c r="M195" s="119">
        <v>0</v>
      </c>
      <c r="N195" s="119">
        <v>0</v>
      </c>
      <c r="O195" s="119">
        <v>0</v>
      </c>
      <c r="P195" s="119">
        <v>0</v>
      </c>
      <c r="Q195" s="607">
        <f>SUM(E195:P195)</f>
        <v>0</v>
      </c>
      <c r="R195" s="108">
        <f>AVERAGE(E195:P195)</f>
        <v>0</v>
      </c>
    </row>
    <row r="196" spans="1:18" x14ac:dyDescent="0.2">
      <c r="A196" s="673"/>
      <c r="B196" s="104"/>
      <c r="C196" s="681" t="s">
        <v>404</v>
      </c>
      <c r="D196" s="688"/>
      <c r="E196" s="691"/>
      <c r="F196" s="691"/>
      <c r="G196" s="691"/>
      <c r="H196" s="691"/>
      <c r="I196" s="691"/>
      <c r="J196" s="691"/>
      <c r="K196" s="691"/>
      <c r="L196" s="691"/>
      <c r="M196" s="691"/>
      <c r="N196" s="691"/>
      <c r="O196" s="691"/>
      <c r="P196" s="691"/>
      <c r="Q196" s="691"/>
      <c r="R196" s="685"/>
    </row>
    <row r="197" spans="1:18" x14ac:dyDescent="0.2">
      <c r="A197" s="673"/>
      <c r="B197" s="104"/>
      <c r="C197" s="163" t="s">
        <v>405</v>
      </c>
      <c r="D197" s="153"/>
      <c r="E197" s="119">
        <v>0</v>
      </c>
      <c r="F197" s="119">
        <v>0</v>
      </c>
      <c r="G197" s="119">
        <v>0</v>
      </c>
      <c r="H197" s="119">
        <v>0</v>
      </c>
      <c r="I197" s="119">
        <v>0</v>
      </c>
      <c r="J197" s="119">
        <v>0</v>
      </c>
      <c r="K197" s="119">
        <v>0</v>
      </c>
      <c r="L197" s="119">
        <v>0</v>
      </c>
      <c r="M197" s="119">
        <v>0</v>
      </c>
      <c r="N197" s="119">
        <v>0</v>
      </c>
      <c r="O197" s="119">
        <v>0</v>
      </c>
      <c r="P197" s="119">
        <v>0</v>
      </c>
      <c r="Q197" s="607">
        <f t="shared" ref="Q197:Q206" si="49">SUM(E197:P197)</f>
        <v>0</v>
      </c>
      <c r="R197" s="108">
        <f t="shared" ref="R197:R206" si="50">AVERAGE(E197:P197)</f>
        <v>0</v>
      </c>
    </row>
    <row r="198" spans="1:18" x14ac:dyDescent="0.2">
      <c r="A198" s="673"/>
      <c r="B198" s="104"/>
      <c r="C198" s="163" t="s">
        <v>406</v>
      </c>
      <c r="D198" s="153"/>
      <c r="E198" s="119">
        <v>0</v>
      </c>
      <c r="F198" s="119">
        <v>0</v>
      </c>
      <c r="G198" s="119">
        <v>0</v>
      </c>
      <c r="H198" s="119">
        <v>0</v>
      </c>
      <c r="I198" s="119">
        <v>0</v>
      </c>
      <c r="J198" s="119">
        <v>0</v>
      </c>
      <c r="K198" s="119">
        <v>0</v>
      </c>
      <c r="L198" s="119">
        <v>0</v>
      </c>
      <c r="M198" s="119">
        <v>0</v>
      </c>
      <c r="N198" s="119">
        <v>0</v>
      </c>
      <c r="O198" s="119">
        <v>0</v>
      </c>
      <c r="P198" s="119">
        <v>0</v>
      </c>
      <c r="Q198" s="607">
        <f t="shared" si="49"/>
        <v>0</v>
      </c>
      <c r="R198" s="108">
        <f t="shared" si="50"/>
        <v>0</v>
      </c>
    </row>
    <row r="199" spans="1:18" x14ac:dyDescent="0.2">
      <c r="A199" s="673"/>
      <c r="B199" s="104"/>
      <c r="C199" s="163" t="s">
        <v>407</v>
      </c>
      <c r="D199" s="153"/>
      <c r="E199" s="119">
        <v>0</v>
      </c>
      <c r="F199" s="119">
        <v>0</v>
      </c>
      <c r="G199" s="119">
        <v>0</v>
      </c>
      <c r="H199" s="119">
        <v>0</v>
      </c>
      <c r="I199" s="119">
        <v>0</v>
      </c>
      <c r="J199" s="119">
        <v>0</v>
      </c>
      <c r="K199" s="119">
        <v>0</v>
      </c>
      <c r="L199" s="119">
        <v>0</v>
      </c>
      <c r="M199" s="119">
        <v>0</v>
      </c>
      <c r="N199" s="119">
        <v>0</v>
      </c>
      <c r="O199" s="119">
        <v>0</v>
      </c>
      <c r="P199" s="119">
        <v>0</v>
      </c>
      <c r="Q199" s="607">
        <f t="shared" si="49"/>
        <v>0</v>
      </c>
      <c r="R199" s="108">
        <f t="shared" si="50"/>
        <v>0</v>
      </c>
    </row>
    <row r="200" spans="1:18" x14ac:dyDescent="0.2">
      <c r="A200" s="673"/>
      <c r="B200" s="104"/>
      <c r="C200" s="163" t="s">
        <v>408</v>
      </c>
      <c r="D200" s="153"/>
      <c r="E200" s="119">
        <v>0</v>
      </c>
      <c r="F200" s="119">
        <v>0</v>
      </c>
      <c r="G200" s="119">
        <v>0</v>
      </c>
      <c r="H200" s="119">
        <v>0</v>
      </c>
      <c r="I200" s="119">
        <v>0</v>
      </c>
      <c r="J200" s="119">
        <v>0</v>
      </c>
      <c r="K200" s="119">
        <v>0</v>
      </c>
      <c r="L200" s="119">
        <v>0</v>
      </c>
      <c r="M200" s="119">
        <v>0</v>
      </c>
      <c r="N200" s="119">
        <v>0</v>
      </c>
      <c r="O200" s="119">
        <v>0</v>
      </c>
      <c r="P200" s="119">
        <v>0</v>
      </c>
      <c r="Q200" s="607">
        <f t="shared" si="49"/>
        <v>0</v>
      </c>
      <c r="R200" s="108">
        <f t="shared" si="50"/>
        <v>0</v>
      </c>
    </row>
    <row r="201" spans="1:18" x14ac:dyDescent="0.2">
      <c r="A201" s="673"/>
      <c r="B201" s="104"/>
      <c r="C201" s="163" t="s">
        <v>409</v>
      </c>
      <c r="D201" s="153"/>
      <c r="E201" s="119">
        <v>0</v>
      </c>
      <c r="F201" s="119">
        <v>0</v>
      </c>
      <c r="G201" s="119">
        <v>0</v>
      </c>
      <c r="H201" s="119">
        <v>0</v>
      </c>
      <c r="I201" s="119">
        <v>0</v>
      </c>
      <c r="J201" s="119">
        <v>0</v>
      </c>
      <c r="K201" s="119">
        <v>0</v>
      </c>
      <c r="L201" s="119">
        <v>0</v>
      </c>
      <c r="M201" s="119">
        <v>0</v>
      </c>
      <c r="N201" s="119">
        <v>0</v>
      </c>
      <c r="O201" s="119">
        <v>0</v>
      </c>
      <c r="P201" s="119">
        <v>0</v>
      </c>
      <c r="Q201" s="607">
        <f t="shared" si="49"/>
        <v>0</v>
      </c>
      <c r="R201" s="108">
        <f t="shared" si="50"/>
        <v>0</v>
      </c>
    </row>
    <row r="202" spans="1:18" x14ac:dyDescent="0.2">
      <c r="A202" s="673"/>
      <c r="B202" s="104"/>
      <c r="C202" s="163" t="s">
        <v>410</v>
      </c>
      <c r="D202" s="153"/>
      <c r="E202" s="119">
        <v>0</v>
      </c>
      <c r="F202" s="119">
        <v>0</v>
      </c>
      <c r="G202" s="119">
        <v>0</v>
      </c>
      <c r="H202" s="119">
        <v>0</v>
      </c>
      <c r="I202" s="119">
        <v>0</v>
      </c>
      <c r="J202" s="119">
        <v>0</v>
      </c>
      <c r="K202" s="119">
        <v>0</v>
      </c>
      <c r="L202" s="119">
        <v>0</v>
      </c>
      <c r="M202" s="119">
        <v>0</v>
      </c>
      <c r="N202" s="119">
        <v>0</v>
      </c>
      <c r="O202" s="119">
        <v>0</v>
      </c>
      <c r="P202" s="119">
        <v>0</v>
      </c>
      <c r="Q202" s="607">
        <f t="shared" si="49"/>
        <v>0</v>
      </c>
      <c r="R202" s="108">
        <f t="shared" si="50"/>
        <v>0</v>
      </c>
    </row>
    <row r="203" spans="1:18" x14ac:dyDescent="0.2">
      <c r="A203" s="673"/>
      <c r="B203" s="104"/>
      <c r="C203" s="163" t="s">
        <v>411</v>
      </c>
      <c r="D203" s="153"/>
      <c r="E203" s="119">
        <v>0</v>
      </c>
      <c r="F203" s="119">
        <v>0</v>
      </c>
      <c r="G203" s="119">
        <v>0</v>
      </c>
      <c r="H203" s="119">
        <v>0</v>
      </c>
      <c r="I203" s="119">
        <v>0</v>
      </c>
      <c r="J203" s="119">
        <v>0</v>
      </c>
      <c r="K203" s="119">
        <v>0</v>
      </c>
      <c r="L203" s="119">
        <v>0</v>
      </c>
      <c r="M203" s="119">
        <v>0</v>
      </c>
      <c r="N203" s="119">
        <v>0</v>
      </c>
      <c r="O203" s="119">
        <v>0</v>
      </c>
      <c r="P203" s="119">
        <v>0</v>
      </c>
      <c r="Q203" s="607">
        <f t="shared" si="49"/>
        <v>0</v>
      </c>
      <c r="R203" s="108">
        <f t="shared" si="50"/>
        <v>0</v>
      </c>
    </row>
    <row r="204" spans="1:18" x14ac:dyDescent="0.2">
      <c r="A204" s="673"/>
      <c r="B204" s="104"/>
      <c r="C204" s="163" t="s">
        <v>412</v>
      </c>
      <c r="D204" s="153"/>
      <c r="E204" s="119">
        <v>0</v>
      </c>
      <c r="F204" s="119">
        <v>0</v>
      </c>
      <c r="G204" s="119">
        <v>0</v>
      </c>
      <c r="H204" s="119">
        <v>0</v>
      </c>
      <c r="I204" s="119">
        <v>0</v>
      </c>
      <c r="J204" s="119">
        <v>0</v>
      </c>
      <c r="K204" s="119">
        <v>0</v>
      </c>
      <c r="L204" s="119">
        <v>0</v>
      </c>
      <c r="M204" s="119">
        <v>0</v>
      </c>
      <c r="N204" s="119">
        <v>0</v>
      </c>
      <c r="O204" s="119">
        <v>0</v>
      </c>
      <c r="P204" s="119">
        <v>0</v>
      </c>
      <c r="Q204" s="607">
        <f t="shared" si="49"/>
        <v>0</v>
      </c>
      <c r="R204" s="108">
        <f t="shared" si="50"/>
        <v>0</v>
      </c>
    </row>
    <row r="205" spans="1:18" x14ac:dyDescent="0.2">
      <c r="A205" s="673"/>
      <c r="B205" s="104"/>
      <c r="C205" s="163" t="s">
        <v>413</v>
      </c>
      <c r="D205" s="153"/>
      <c r="E205" s="119">
        <v>0</v>
      </c>
      <c r="F205" s="119">
        <v>0</v>
      </c>
      <c r="G205" s="119">
        <v>0</v>
      </c>
      <c r="H205" s="119">
        <v>0</v>
      </c>
      <c r="I205" s="119">
        <v>0</v>
      </c>
      <c r="J205" s="119">
        <v>0</v>
      </c>
      <c r="K205" s="119">
        <v>0</v>
      </c>
      <c r="L205" s="119">
        <v>0</v>
      </c>
      <c r="M205" s="119">
        <v>0</v>
      </c>
      <c r="N205" s="119">
        <v>0</v>
      </c>
      <c r="O205" s="119">
        <v>0</v>
      </c>
      <c r="P205" s="119">
        <v>0</v>
      </c>
      <c r="Q205" s="607">
        <f t="shared" si="49"/>
        <v>0</v>
      </c>
      <c r="R205" s="108">
        <f t="shared" si="50"/>
        <v>0</v>
      </c>
    </row>
    <row r="206" spans="1:18" x14ac:dyDescent="0.2">
      <c r="A206" s="673"/>
      <c r="B206" s="104"/>
      <c r="C206" s="164" t="s">
        <v>864</v>
      </c>
      <c r="D206" s="153"/>
      <c r="E206" s="119">
        <v>0</v>
      </c>
      <c r="F206" s="119">
        <v>0</v>
      </c>
      <c r="G206" s="119">
        <v>0</v>
      </c>
      <c r="H206" s="119">
        <v>0</v>
      </c>
      <c r="I206" s="119">
        <v>0</v>
      </c>
      <c r="J206" s="119">
        <v>0</v>
      </c>
      <c r="K206" s="119">
        <v>0</v>
      </c>
      <c r="L206" s="119">
        <v>0</v>
      </c>
      <c r="M206" s="119">
        <v>0</v>
      </c>
      <c r="N206" s="119">
        <v>0</v>
      </c>
      <c r="O206" s="119">
        <v>0</v>
      </c>
      <c r="P206" s="119">
        <v>0</v>
      </c>
      <c r="Q206" s="607">
        <f t="shared" si="49"/>
        <v>0</v>
      </c>
      <c r="R206" s="108">
        <f t="shared" si="50"/>
        <v>0</v>
      </c>
    </row>
    <row r="207" spans="1:18" x14ac:dyDescent="0.2">
      <c r="A207" s="655"/>
      <c r="B207" s="681" t="s">
        <v>414</v>
      </c>
      <c r="C207" s="682"/>
      <c r="D207" s="682"/>
      <c r="E207" s="691"/>
      <c r="F207" s="691"/>
      <c r="G207" s="691"/>
      <c r="H207" s="691"/>
      <c r="I207" s="691"/>
      <c r="J207" s="691"/>
      <c r="K207" s="691"/>
      <c r="L207" s="691"/>
      <c r="M207" s="691"/>
      <c r="N207" s="691"/>
      <c r="O207" s="691"/>
      <c r="P207" s="691"/>
      <c r="Q207" s="694"/>
      <c r="R207" s="695"/>
    </row>
    <row r="208" spans="1:18" x14ac:dyDescent="0.2">
      <c r="A208" s="673"/>
      <c r="B208" s="104"/>
      <c r="C208" s="165" t="s">
        <v>415</v>
      </c>
      <c r="D208" s="151"/>
      <c r="E208" s="150">
        <v>0</v>
      </c>
      <c r="F208" s="150">
        <v>0</v>
      </c>
      <c r="G208" s="150">
        <v>0</v>
      </c>
      <c r="H208" s="150">
        <v>0</v>
      </c>
      <c r="I208" s="150">
        <v>0</v>
      </c>
      <c r="J208" s="150">
        <v>0</v>
      </c>
      <c r="K208" s="150">
        <v>0</v>
      </c>
      <c r="L208" s="150">
        <v>0</v>
      </c>
      <c r="M208" s="150">
        <v>0</v>
      </c>
      <c r="N208" s="150">
        <v>0</v>
      </c>
      <c r="O208" s="150">
        <v>0</v>
      </c>
      <c r="P208" s="150">
        <v>0</v>
      </c>
      <c r="Q208" s="606">
        <f t="shared" ref="Q208:Q213" si="51">SUM(E208:P208)</f>
        <v>0</v>
      </c>
      <c r="R208" s="117">
        <f t="shared" ref="R208:R213" si="52">AVERAGE(E208:P208)</f>
        <v>0</v>
      </c>
    </row>
    <row r="209" spans="1:18" x14ac:dyDescent="0.2">
      <c r="A209" s="673"/>
      <c r="B209" s="104"/>
      <c r="C209" s="163" t="s">
        <v>416</v>
      </c>
      <c r="D209" s="153"/>
      <c r="E209" s="119">
        <v>0</v>
      </c>
      <c r="F209" s="119">
        <v>0</v>
      </c>
      <c r="G209" s="119">
        <v>0</v>
      </c>
      <c r="H209" s="119">
        <v>0</v>
      </c>
      <c r="I209" s="119">
        <v>0</v>
      </c>
      <c r="J209" s="119">
        <v>0</v>
      </c>
      <c r="K209" s="119">
        <v>0</v>
      </c>
      <c r="L209" s="119">
        <v>0</v>
      </c>
      <c r="M209" s="119">
        <v>0</v>
      </c>
      <c r="N209" s="119">
        <v>0</v>
      </c>
      <c r="O209" s="119">
        <v>0</v>
      </c>
      <c r="P209" s="119">
        <v>0</v>
      </c>
      <c r="Q209" s="607">
        <f t="shared" si="51"/>
        <v>0</v>
      </c>
      <c r="R209" s="108">
        <f t="shared" si="52"/>
        <v>0</v>
      </c>
    </row>
    <row r="210" spans="1:18" x14ac:dyDescent="0.2">
      <c r="A210" s="673"/>
      <c r="B210" s="104"/>
      <c r="C210" s="163" t="s">
        <v>417</v>
      </c>
      <c r="D210" s="153"/>
      <c r="E210" s="119">
        <v>0</v>
      </c>
      <c r="F210" s="119">
        <v>0</v>
      </c>
      <c r="G210" s="119">
        <v>0</v>
      </c>
      <c r="H210" s="119">
        <v>0</v>
      </c>
      <c r="I210" s="119">
        <v>0</v>
      </c>
      <c r="J210" s="119">
        <v>0</v>
      </c>
      <c r="K210" s="119">
        <v>0</v>
      </c>
      <c r="L210" s="119">
        <v>0</v>
      </c>
      <c r="M210" s="119">
        <v>0</v>
      </c>
      <c r="N210" s="119">
        <v>0</v>
      </c>
      <c r="O210" s="119">
        <v>0</v>
      </c>
      <c r="P210" s="119">
        <v>0</v>
      </c>
      <c r="Q210" s="607">
        <f t="shared" si="51"/>
        <v>0</v>
      </c>
      <c r="R210" s="108">
        <f t="shared" si="52"/>
        <v>0</v>
      </c>
    </row>
    <row r="211" spans="1:18" x14ac:dyDescent="0.2">
      <c r="A211" s="673"/>
      <c r="B211" s="104"/>
      <c r="C211" s="163" t="s">
        <v>418</v>
      </c>
      <c r="D211" s="153"/>
      <c r="E211" s="119">
        <v>0</v>
      </c>
      <c r="F211" s="119">
        <v>0</v>
      </c>
      <c r="G211" s="119">
        <v>0</v>
      </c>
      <c r="H211" s="119">
        <v>0</v>
      </c>
      <c r="I211" s="119">
        <v>0</v>
      </c>
      <c r="J211" s="119">
        <v>0</v>
      </c>
      <c r="K211" s="119">
        <v>0</v>
      </c>
      <c r="L211" s="119">
        <v>0</v>
      </c>
      <c r="M211" s="119">
        <v>0</v>
      </c>
      <c r="N211" s="119">
        <v>0</v>
      </c>
      <c r="O211" s="119">
        <v>0</v>
      </c>
      <c r="P211" s="119">
        <v>0</v>
      </c>
      <c r="Q211" s="607">
        <f t="shared" si="51"/>
        <v>0</v>
      </c>
      <c r="R211" s="108">
        <f t="shared" si="52"/>
        <v>0</v>
      </c>
    </row>
    <row r="212" spans="1:18" x14ac:dyDescent="0.2">
      <c r="A212" s="673"/>
      <c r="B212" s="104"/>
      <c r="C212" s="163" t="s">
        <v>419</v>
      </c>
      <c r="D212" s="153"/>
      <c r="E212" s="119">
        <v>0</v>
      </c>
      <c r="F212" s="119">
        <v>0</v>
      </c>
      <c r="G212" s="119">
        <v>0</v>
      </c>
      <c r="H212" s="119">
        <v>0</v>
      </c>
      <c r="I212" s="119">
        <v>0</v>
      </c>
      <c r="J212" s="119">
        <v>0</v>
      </c>
      <c r="K212" s="119">
        <v>0</v>
      </c>
      <c r="L212" s="119">
        <v>0</v>
      </c>
      <c r="M212" s="119">
        <v>0</v>
      </c>
      <c r="N212" s="119">
        <v>0</v>
      </c>
      <c r="O212" s="119">
        <v>0</v>
      </c>
      <c r="P212" s="119">
        <v>0</v>
      </c>
      <c r="Q212" s="607">
        <f t="shared" si="51"/>
        <v>0</v>
      </c>
      <c r="R212" s="108">
        <f t="shared" si="52"/>
        <v>0</v>
      </c>
    </row>
    <row r="213" spans="1:18" x14ac:dyDescent="0.2">
      <c r="A213" s="675"/>
      <c r="B213" s="111"/>
      <c r="C213" s="166" t="s">
        <v>420</v>
      </c>
      <c r="D213" s="153"/>
      <c r="E213" s="119">
        <v>0</v>
      </c>
      <c r="F213" s="119">
        <v>0</v>
      </c>
      <c r="G213" s="119">
        <v>0</v>
      </c>
      <c r="H213" s="119">
        <v>0</v>
      </c>
      <c r="I213" s="119">
        <v>0</v>
      </c>
      <c r="J213" s="119">
        <v>0</v>
      </c>
      <c r="K213" s="119">
        <v>0</v>
      </c>
      <c r="L213" s="119">
        <v>0</v>
      </c>
      <c r="M213" s="119">
        <v>0</v>
      </c>
      <c r="N213" s="119">
        <v>0</v>
      </c>
      <c r="O213" s="119">
        <v>0</v>
      </c>
      <c r="P213" s="119">
        <v>0</v>
      </c>
      <c r="Q213" s="607">
        <f t="shared" si="51"/>
        <v>0</v>
      </c>
      <c r="R213" s="108">
        <f t="shared" si="52"/>
        <v>0</v>
      </c>
    </row>
    <row r="215" spans="1:18" x14ac:dyDescent="0.2">
      <c r="E215" s="168">
        <v>31</v>
      </c>
      <c r="F215" s="168">
        <v>29</v>
      </c>
      <c r="G215" s="168">
        <v>31</v>
      </c>
      <c r="H215" s="168">
        <v>30</v>
      </c>
      <c r="I215" s="168">
        <v>31</v>
      </c>
      <c r="J215" s="168">
        <v>30</v>
      </c>
      <c r="K215" s="168">
        <v>31</v>
      </c>
      <c r="L215" s="168">
        <v>31</v>
      </c>
      <c r="M215" s="168">
        <v>30</v>
      </c>
      <c r="N215" s="168">
        <v>31</v>
      </c>
      <c r="O215" s="168">
        <v>30</v>
      </c>
      <c r="P215" s="168">
        <v>31</v>
      </c>
      <c r="Q215" s="168">
        <f>SUM(E215:P215)</f>
        <v>366</v>
      </c>
      <c r="R215" s="169">
        <f>Q215/12</f>
        <v>30.5</v>
      </c>
    </row>
  </sheetData>
  <sheetProtection password="CC39" sheet="1"/>
  <mergeCells count="8">
    <mergeCell ref="A1:R1"/>
    <mergeCell ref="A2:R2"/>
    <mergeCell ref="B32:C32"/>
    <mergeCell ref="A5:C5"/>
    <mergeCell ref="E7:P7"/>
    <mergeCell ref="A4:C4"/>
    <mergeCell ref="A6:C6"/>
    <mergeCell ref="A3:F3"/>
  </mergeCells>
  <phoneticPr fontId="0" type="noConversion"/>
  <conditionalFormatting sqref="E105:P106 E98:P102">
    <cfRule type="cellIs" dxfId="97" priority="7" stopIfTrue="1" operator="equal">
      <formula>0</formula>
    </cfRule>
  </conditionalFormatting>
  <conditionalFormatting sqref="E107:P107 E73:P82">
    <cfRule type="cellIs" dxfId="96" priority="5" stopIfTrue="1" operator="equal">
      <formula>0</formula>
    </cfRule>
  </conditionalFormatting>
  <printOptions horizontalCentered="1"/>
  <pageMargins left="0" right="0" top="0.19685039370078741" bottom="0.19685039370078741" header="0.31496062992125984" footer="0.31496062992125984"/>
  <pageSetup paperSize="9" scale="73" fitToHeight="4" orientation="landscape" horizontalDpi="4294967295" r:id="rId1"/>
  <rowBreaks count="2" manualBreakCount="2">
    <brk id="45" max="16383" man="1"/>
    <brk id="95" max="1638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7">
    <tabColor theme="8" tint="-0.499984740745262"/>
    <pageSetUpPr fitToPage="1"/>
  </sheetPr>
  <dimension ref="A1:P121"/>
  <sheetViews>
    <sheetView showGridLines="0" topLeftCell="C1" zoomScale="90" zoomScaleNormal="90" workbookViewId="0">
      <pane ySplit="8" topLeftCell="A94" activePane="bottomLeft" state="frozen"/>
      <selection activeCell="H21" sqref="H21"/>
      <selection pane="bottomLeft" activeCell="A3" sqref="A3:C5"/>
    </sheetView>
  </sheetViews>
  <sheetFormatPr defaultColWidth="9" defaultRowHeight="12.75" x14ac:dyDescent="0.2"/>
  <cols>
    <col min="1" max="1" width="4.25" style="167" customWidth="1"/>
    <col min="2" max="2" width="5.375" style="167" customWidth="1"/>
    <col min="3" max="3" width="37.25" style="167" bestFit="1" customWidth="1"/>
    <col min="4" max="15" width="10.375" style="209" customWidth="1"/>
    <col min="16" max="16" width="11.375" style="209" customWidth="1"/>
    <col min="17" max="18" width="6.125" style="162" customWidth="1"/>
    <col min="19" max="16384" width="9" style="162"/>
  </cols>
  <sheetData>
    <row r="1" spans="1:16" s="98" customFormat="1" ht="21" x14ac:dyDescent="0.35">
      <c r="A1" s="1255" t="s">
        <v>937</v>
      </c>
      <c r="B1" s="1255"/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1255"/>
      <c r="O1" s="1255"/>
      <c r="P1" s="1255"/>
    </row>
    <row r="2" spans="1:16" s="98" customFormat="1" ht="15.75" customHeight="1" x14ac:dyDescent="0.35">
      <c r="A2" s="1255" t="s">
        <v>292</v>
      </c>
      <c r="B2" s="1255"/>
      <c r="C2" s="1255"/>
      <c r="D2" s="1255"/>
      <c r="E2" s="1255"/>
      <c r="F2" s="1255"/>
      <c r="G2" s="1255"/>
      <c r="H2" s="1255"/>
      <c r="I2" s="1255"/>
      <c r="J2" s="1255"/>
      <c r="K2" s="1255"/>
      <c r="L2" s="1255"/>
      <c r="M2" s="1255"/>
      <c r="N2" s="1255"/>
      <c r="O2" s="1255"/>
      <c r="P2" s="1255"/>
    </row>
    <row r="3" spans="1:16" s="100" customFormat="1" ht="13.5" customHeight="1" x14ac:dyDescent="0.3">
      <c r="A3" s="1263" t="str">
        <f>'Atividade Assistencial'!A3:F3</f>
        <v>Dependência: HOSPITAL DE URGENCIA DA REGIÃO SUDOESTE- HURSO</v>
      </c>
      <c r="B3" s="1263"/>
      <c r="C3" s="1263"/>
      <c r="D3" s="660"/>
      <c r="E3" s="660"/>
      <c r="F3" s="660"/>
      <c r="G3" s="660"/>
      <c r="H3" s="660"/>
      <c r="I3" s="660"/>
      <c r="J3" s="660"/>
      <c r="K3" s="660"/>
      <c r="L3" s="660"/>
      <c r="M3" s="660"/>
      <c r="N3" s="660"/>
      <c r="O3" s="660"/>
      <c r="P3" s="660"/>
    </row>
    <row r="4" spans="1:16" s="100" customFormat="1" ht="13.5" customHeight="1" x14ac:dyDescent="0.3">
      <c r="A4" s="1263" t="str">
        <f>'Atividade Assistencial'!A4:C4</f>
        <v>Diretor: REGINALDO COSTA BIFFE</v>
      </c>
      <c r="B4" s="1263"/>
      <c r="C4" s="1263"/>
      <c r="D4" s="660"/>
      <c r="E4" s="660"/>
      <c r="F4" s="660"/>
      <c r="G4" s="660"/>
      <c r="H4" s="660"/>
      <c r="I4" s="660"/>
      <c r="J4" s="660"/>
      <c r="K4" s="660"/>
      <c r="L4" s="660"/>
      <c r="M4" s="660"/>
      <c r="N4" s="660"/>
      <c r="O4" s="660"/>
      <c r="P4" s="660"/>
    </row>
    <row r="5" spans="1:16" s="100" customFormat="1" ht="13.5" customHeight="1" x14ac:dyDescent="0.3">
      <c r="A5" s="1263" t="str">
        <f>'Atividade Assistencial'!A5:C5</f>
        <v>Cidade: SANTA HELENA DE GOIÁS</v>
      </c>
      <c r="B5" s="1263"/>
      <c r="C5" s="1263"/>
      <c r="D5" s="660"/>
      <c r="E5" s="660"/>
      <c r="F5" s="660"/>
      <c r="G5" s="660"/>
      <c r="H5" s="660"/>
      <c r="I5" s="660"/>
      <c r="J5" s="660"/>
      <c r="K5" s="660"/>
      <c r="L5" s="660"/>
      <c r="M5" s="660"/>
      <c r="N5" s="660"/>
      <c r="O5" s="660"/>
      <c r="P5" s="660"/>
    </row>
    <row r="6" spans="1:16" s="100" customFormat="1" ht="13.5" customHeight="1" x14ac:dyDescent="0.3">
      <c r="A6" s="1263" t="str">
        <f>'Atividade Assistencial'!A6:C6</f>
        <v>UF: GO</v>
      </c>
      <c r="B6" s="1263"/>
      <c r="C6" s="1263"/>
      <c r="D6" s="660"/>
      <c r="E6" s="660"/>
      <c r="F6" s="660"/>
      <c r="G6" s="660"/>
      <c r="H6" s="660"/>
      <c r="I6" s="660"/>
      <c r="J6" s="660"/>
      <c r="K6" s="660"/>
      <c r="L6" s="660"/>
      <c r="M6" s="660"/>
      <c r="N6" s="660"/>
      <c r="O6" s="660"/>
      <c r="P6" s="651" t="s">
        <v>375</v>
      </c>
    </row>
    <row r="7" spans="1:16" s="100" customFormat="1" ht="21" customHeight="1" x14ac:dyDescent="0.3">
      <c r="A7" s="661" t="s">
        <v>26</v>
      </c>
      <c r="B7" s="646"/>
      <c r="C7" s="646"/>
      <c r="D7" s="1259">
        <v>2017</v>
      </c>
      <c r="E7" s="1260"/>
      <c r="F7" s="1260"/>
      <c r="G7" s="1260"/>
      <c r="H7" s="1260"/>
      <c r="I7" s="1260"/>
      <c r="J7" s="1260"/>
      <c r="K7" s="1260"/>
      <c r="L7" s="1260"/>
      <c r="M7" s="1260"/>
      <c r="N7" s="1260"/>
      <c r="O7" s="1261"/>
      <c r="P7" s="696" t="s">
        <v>374</v>
      </c>
    </row>
    <row r="8" spans="1:16" s="100" customFormat="1" ht="13.5" customHeight="1" x14ac:dyDescent="0.3">
      <c r="A8" s="662"/>
      <c r="B8" s="661" t="s">
        <v>161</v>
      </c>
      <c r="C8" s="646"/>
      <c r="D8" s="650" t="s">
        <v>425</v>
      </c>
      <c r="E8" s="650" t="s">
        <v>426</v>
      </c>
      <c r="F8" s="650" t="s">
        <v>427</v>
      </c>
      <c r="G8" s="650" t="s">
        <v>428</v>
      </c>
      <c r="H8" s="650" t="s">
        <v>429</v>
      </c>
      <c r="I8" s="650" t="s">
        <v>430</v>
      </c>
      <c r="J8" s="650" t="s">
        <v>431</v>
      </c>
      <c r="K8" s="650" t="s">
        <v>432</v>
      </c>
      <c r="L8" s="650" t="s">
        <v>433</v>
      </c>
      <c r="M8" s="650" t="s">
        <v>434</v>
      </c>
      <c r="N8" s="650" t="s">
        <v>435</v>
      </c>
      <c r="O8" s="650" t="s">
        <v>436</v>
      </c>
      <c r="P8" s="651">
        <v>2017</v>
      </c>
    </row>
    <row r="9" spans="1:16" s="100" customFormat="1" ht="13.5" customHeight="1" x14ac:dyDescent="0.3">
      <c r="A9" s="676"/>
      <c r="B9" s="104"/>
      <c r="C9" s="105" t="s">
        <v>27</v>
      </c>
      <c r="D9" s="171">
        <v>60</v>
      </c>
      <c r="E9" s="171">
        <v>60</v>
      </c>
      <c r="F9" s="171">
        <v>60</v>
      </c>
      <c r="G9" s="171">
        <v>60</v>
      </c>
      <c r="H9" s="171">
        <v>60</v>
      </c>
      <c r="I9" s="171">
        <v>60</v>
      </c>
      <c r="J9" s="171">
        <v>60</v>
      </c>
      <c r="K9" s="171">
        <v>60</v>
      </c>
      <c r="L9" s="171">
        <v>60</v>
      </c>
      <c r="M9" s="171">
        <v>60</v>
      </c>
      <c r="N9" s="171">
        <v>60</v>
      </c>
      <c r="O9" s="171">
        <v>60</v>
      </c>
      <c r="P9" s="523">
        <f>AVERAGE(D9:O9)</f>
        <v>60</v>
      </c>
    </row>
    <row r="10" spans="1:16" s="100" customFormat="1" ht="13.5" customHeight="1" x14ac:dyDescent="0.3">
      <c r="A10" s="676"/>
      <c r="B10" s="104"/>
      <c r="C10" s="153" t="s">
        <v>28</v>
      </c>
      <c r="D10" s="172">
        <f>SUM(D11:D14)</f>
        <v>82</v>
      </c>
      <c r="E10" s="173">
        <f t="shared" ref="E10:P10" si="0">SUM(E11:E14)</f>
        <v>82</v>
      </c>
      <c r="F10" s="173">
        <f t="shared" si="0"/>
        <v>82</v>
      </c>
      <c r="G10" s="173">
        <f t="shared" si="0"/>
        <v>82</v>
      </c>
      <c r="H10" s="173">
        <f t="shared" si="0"/>
        <v>82</v>
      </c>
      <c r="I10" s="173">
        <f t="shared" si="0"/>
        <v>82</v>
      </c>
      <c r="J10" s="173">
        <f t="shared" si="0"/>
        <v>82</v>
      </c>
      <c r="K10" s="173">
        <f t="shared" si="0"/>
        <v>82</v>
      </c>
      <c r="L10" s="173">
        <f t="shared" si="0"/>
        <v>82</v>
      </c>
      <c r="M10" s="173">
        <f t="shared" si="0"/>
        <v>82</v>
      </c>
      <c r="N10" s="173">
        <f t="shared" si="0"/>
        <v>82</v>
      </c>
      <c r="O10" s="173">
        <f t="shared" si="0"/>
        <v>82</v>
      </c>
      <c r="P10" s="524">
        <f t="shared" si="0"/>
        <v>82</v>
      </c>
    </row>
    <row r="11" spans="1:16" s="100" customFormat="1" ht="13.5" customHeight="1" x14ac:dyDescent="0.3">
      <c r="A11" s="676"/>
      <c r="B11" s="104"/>
      <c r="C11" s="174" t="s">
        <v>29</v>
      </c>
      <c r="D11" s="171">
        <v>22</v>
      </c>
      <c r="E11" s="171">
        <v>22</v>
      </c>
      <c r="F11" s="171">
        <v>22</v>
      </c>
      <c r="G11" s="171">
        <v>22</v>
      </c>
      <c r="H11" s="171">
        <v>22</v>
      </c>
      <c r="I11" s="171">
        <v>22</v>
      </c>
      <c r="J11" s="171">
        <v>22</v>
      </c>
      <c r="K11" s="171">
        <v>22</v>
      </c>
      <c r="L11" s="171">
        <v>22</v>
      </c>
      <c r="M11" s="171">
        <v>22</v>
      </c>
      <c r="N11" s="171">
        <v>22</v>
      </c>
      <c r="O11" s="171">
        <v>22</v>
      </c>
      <c r="P11" s="523">
        <f t="shared" ref="P11:P23" si="1">AVERAGE(D11:O11)</f>
        <v>22</v>
      </c>
    </row>
    <row r="12" spans="1:16" s="100" customFormat="1" ht="13.5" customHeight="1" x14ac:dyDescent="0.3">
      <c r="A12" s="676"/>
      <c r="B12" s="104"/>
      <c r="C12" s="175" t="s">
        <v>30</v>
      </c>
      <c r="D12" s="171">
        <v>54</v>
      </c>
      <c r="E12" s="171">
        <v>54</v>
      </c>
      <c r="F12" s="171">
        <v>54</v>
      </c>
      <c r="G12" s="171">
        <v>54</v>
      </c>
      <c r="H12" s="171">
        <v>54</v>
      </c>
      <c r="I12" s="171">
        <v>54</v>
      </c>
      <c r="J12" s="171">
        <v>54</v>
      </c>
      <c r="K12" s="171">
        <v>54</v>
      </c>
      <c r="L12" s="171">
        <v>54</v>
      </c>
      <c r="M12" s="171">
        <v>54</v>
      </c>
      <c r="N12" s="171">
        <v>54</v>
      </c>
      <c r="O12" s="171">
        <v>54</v>
      </c>
      <c r="P12" s="523">
        <f t="shared" si="1"/>
        <v>54</v>
      </c>
    </row>
    <row r="13" spans="1:16" s="100" customFormat="1" ht="13.5" customHeight="1" x14ac:dyDescent="0.3">
      <c r="A13" s="676"/>
      <c r="B13" s="104"/>
      <c r="C13" s="175" t="s">
        <v>31</v>
      </c>
      <c r="D13" s="171">
        <v>0</v>
      </c>
      <c r="E13" s="171">
        <v>0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>
        <v>0</v>
      </c>
      <c r="M13" s="171">
        <v>0</v>
      </c>
      <c r="N13" s="171">
        <v>0</v>
      </c>
      <c r="O13" s="171">
        <v>0</v>
      </c>
      <c r="P13" s="523">
        <f t="shared" si="1"/>
        <v>0</v>
      </c>
    </row>
    <row r="14" spans="1:16" s="100" customFormat="1" ht="13.5" customHeight="1" x14ac:dyDescent="0.3">
      <c r="A14" s="676"/>
      <c r="B14" s="104"/>
      <c r="C14" s="175" t="s">
        <v>342</v>
      </c>
      <c r="D14" s="171">
        <v>6</v>
      </c>
      <c r="E14" s="171">
        <v>6</v>
      </c>
      <c r="F14" s="171">
        <v>6</v>
      </c>
      <c r="G14" s="171">
        <v>6</v>
      </c>
      <c r="H14" s="171">
        <v>6</v>
      </c>
      <c r="I14" s="171">
        <v>6</v>
      </c>
      <c r="J14" s="171">
        <v>6</v>
      </c>
      <c r="K14" s="171">
        <v>6</v>
      </c>
      <c r="L14" s="171">
        <v>6</v>
      </c>
      <c r="M14" s="171">
        <v>6</v>
      </c>
      <c r="N14" s="171">
        <v>6</v>
      </c>
      <c r="O14" s="171">
        <v>6</v>
      </c>
      <c r="P14" s="523">
        <f t="shared" si="1"/>
        <v>6</v>
      </c>
    </row>
    <row r="15" spans="1:16" s="100" customFormat="1" ht="13.5" customHeight="1" x14ac:dyDescent="0.3">
      <c r="A15" s="676"/>
      <c r="B15" s="104"/>
      <c r="C15" s="105" t="s">
        <v>32</v>
      </c>
      <c r="D15" s="171">
        <v>9</v>
      </c>
      <c r="E15" s="171">
        <v>9</v>
      </c>
      <c r="F15" s="171">
        <v>9</v>
      </c>
      <c r="G15" s="171">
        <v>9</v>
      </c>
      <c r="H15" s="171">
        <v>9</v>
      </c>
      <c r="I15" s="171">
        <v>9</v>
      </c>
      <c r="J15" s="171">
        <v>9</v>
      </c>
      <c r="K15" s="171">
        <v>9</v>
      </c>
      <c r="L15" s="171">
        <v>9</v>
      </c>
      <c r="M15" s="171">
        <v>9</v>
      </c>
      <c r="N15" s="171">
        <v>9</v>
      </c>
      <c r="O15" s="171">
        <v>9</v>
      </c>
      <c r="P15" s="523">
        <f t="shared" si="1"/>
        <v>9</v>
      </c>
    </row>
    <row r="16" spans="1:16" s="100" customFormat="1" ht="13.5" customHeight="1" x14ac:dyDescent="0.3">
      <c r="A16" s="676"/>
      <c r="B16" s="104"/>
      <c r="C16" s="109" t="s">
        <v>33</v>
      </c>
      <c r="D16" s="171">
        <v>27</v>
      </c>
      <c r="E16" s="171">
        <v>27</v>
      </c>
      <c r="F16" s="171">
        <v>27</v>
      </c>
      <c r="G16" s="171">
        <v>27</v>
      </c>
      <c r="H16" s="171">
        <v>27</v>
      </c>
      <c r="I16" s="171">
        <v>27</v>
      </c>
      <c r="J16" s="171">
        <v>27</v>
      </c>
      <c r="K16" s="171">
        <v>27</v>
      </c>
      <c r="L16" s="171">
        <v>27</v>
      </c>
      <c r="M16" s="171">
        <v>27</v>
      </c>
      <c r="N16" s="171">
        <v>27</v>
      </c>
      <c r="O16" s="171">
        <v>27</v>
      </c>
      <c r="P16" s="523">
        <f t="shared" si="1"/>
        <v>27</v>
      </c>
    </row>
    <row r="17" spans="1:16" s="100" customFormat="1" ht="13.5" customHeight="1" x14ac:dyDescent="0.3">
      <c r="A17" s="676"/>
      <c r="B17" s="104"/>
      <c r="C17" s="109" t="s">
        <v>34</v>
      </c>
      <c r="D17" s="171">
        <v>26</v>
      </c>
      <c r="E17" s="171">
        <v>26</v>
      </c>
      <c r="F17" s="171">
        <v>26</v>
      </c>
      <c r="G17" s="171">
        <v>26</v>
      </c>
      <c r="H17" s="171">
        <v>26</v>
      </c>
      <c r="I17" s="171">
        <v>26</v>
      </c>
      <c r="J17" s="171">
        <v>26</v>
      </c>
      <c r="K17" s="171">
        <v>26</v>
      </c>
      <c r="L17" s="171">
        <v>26</v>
      </c>
      <c r="M17" s="171">
        <v>26</v>
      </c>
      <c r="N17" s="171">
        <v>26</v>
      </c>
      <c r="O17" s="171">
        <v>26</v>
      </c>
      <c r="P17" s="523">
        <f t="shared" si="1"/>
        <v>26</v>
      </c>
    </row>
    <row r="18" spans="1:16" s="100" customFormat="1" ht="13.5" customHeight="1" x14ac:dyDescent="0.3">
      <c r="A18" s="676"/>
      <c r="B18" s="104"/>
      <c r="C18" s="109" t="s">
        <v>35</v>
      </c>
      <c r="D18" s="171">
        <v>1</v>
      </c>
      <c r="E18" s="171">
        <v>1</v>
      </c>
      <c r="F18" s="171">
        <v>1</v>
      </c>
      <c r="G18" s="171">
        <v>1</v>
      </c>
      <c r="H18" s="171">
        <v>1</v>
      </c>
      <c r="I18" s="171">
        <v>1</v>
      </c>
      <c r="J18" s="171">
        <v>1</v>
      </c>
      <c r="K18" s="171">
        <v>1</v>
      </c>
      <c r="L18" s="171">
        <v>1</v>
      </c>
      <c r="M18" s="171">
        <v>1</v>
      </c>
      <c r="N18" s="171">
        <v>1</v>
      </c>
      <c r="O18" s="171">
        <v>1</v>
      </c>
      <c r="P18" s="523">
        <f t="shared" si="1"/>
        <v>1</v>
      </c>
    </row>
    <row r="19" spans="1:16" s="100" customFormat="1" ht="13.5" customHeight="1" x14ac:dyDescent="0.3">
      <c r="A19" s="676"/>
      <c r="B19" s="104"/>
      <c r="C19" s="176" t="s">
        <v>250</v>
      </c>
      <c r="D19" s="171">
        <v>5</v>
      </c>
      <c r="E19" s="171">
        <v>5</v>
      </c>
      <c r="F19" s="171">
        <v>5</v>
      </c>
      <c r="G19" s="171">
        <v>5</v>
      </c>
      <c r="H19" s="171">
        <v>5</v>
      </c>
      <c r="I19" s="171">
        <v>5</v>
      </c>
      <c r="J19" s="171">
        <v>5</v>
      </c>
      <c r="K19" s="171">
        <v>5</v>
      </c>
      <c r="L19" s="171">
        <v>5</v>
      </c>
      <c r="M19" s="171">
        <v>5</v>
      </c>
      <c r="N19" s="171">
        <v>5</v>
      </c>
      <c r="O19" s="171">
        <v>5</v>
      </c>
      <c r="P19" s="523">
        <f t="shared" si="1"/>
        <v>5</v>
      </c>
    </row>
    <row r="20" spans="1:16" s="100" customFormat="1" ht="13.5" customHeight="1" x14ac:dyDescent="0.3">
      <c r="A20" s="676"/>
      <c r="B20" s="104"/>
      <c r="C20" s="121" t="s">
        <v>36</v>
      </c>
      <c r="D20" s="177">
        <f t="shared" ref="D20:P20" si="2">D9+D10+D15+D16+D17+D18+D19</f>
        <v>210</v>
      </c>
      <c r="E20" s="177">
        <f t="shared" si="2"/>
        <v>210</v>
      </c>
      <c r="F20" s="177">
        <f t="shared" si="2"/>
        <v>210</v>
      </c>
      <c r="G20" s="177">
        <f t="shared" si="2"/>
        <v>210</v>
      </c>
      <c r="H20" s="177">
        <f t="shared" si="2"/>
        <v>210</v>
      </c>
      <c r="I20" s="177">
        <f t="shared" si="2"/>
        <v>210</v>
      </c>
      <c r="J20" s="177">
        <f t="shared" si="2"/>
        <v>210</v>
      </c>
      <c r="K20" s="177">
        <f t="shared" si="2"/>
        <v>210</v>
      </c>
      <c r="L20" s="177">
        <f t="shared" si="2"/>
        <v>210</v>
      </c>
      <c r="M20" s="177">
        <f t="shared" si="2"/>
        <v>210</v>
      </c>
      <c r="N20" s="177">
        <f t="shared" si="2"/>
        <v>210</v>
      </c>
      <c r="O20" s="177">
        <f t="shared" si="2"/>
        <v>210</v>
      </c>
      <c r="P20" s="524">
        <f t="shared" si="2"/>
        <v>210</v>
      </c>
    </row>
    <row r="21" spans="1:16" s="100" customFormat="1" ht="13.5" customHeight="1" x14ac:dyDescent="0.3">
      <c r="A21" s="676"/>
      <c r="B21" s="104"/>
      <c r="C21" s="105" t="s">
        <v>37</v>
      </c>
      <c r="D21" s="171">
        <v>0</v>
      </c>
      <c r="E21" s="171">
        <v>0</v>
      </c>
      <c r="F21" s="171">
        <v>0</v>
      </c>
      <c r="G21" s="171">
        <v>0</v>
      </c>
      <c r="H21" s="171">
        <v>0</v>
      </c>
      <c r="I21" s="171">
        <v>0</v>
      </c>
      <c r="J21" s="171">
        <v>0</v>
      </c>
      <c r="K21" s="171">
        <v>0</v>
      </c>
      <c r="L21" s="171">
        <v>0</v>
      </c>
      <c r="M21" s="171">
        <v>0</v>
      </c>
      <c r="N21" s="171">
        <v>0</v>
      </c>
      <c r="O21" s="171">
        <v>0</v>
      </c>
      <c r="P21" s="523">
        <f t="shared" si="1"/>
        <v>0</v>
      </c>
    </row>
    <row r="22" spans="1:16" s="100" customFormat="1" ht="13.5" customHeight="1" x14ac:dyDescent="0.3">
      <c r="A22" s="676"/>
      <c r="B22" s="104"/>
      <c r="C22" s="109" t="s">
        <v>38</v>
      </c>
      <c r="D22" s="171">
        <v>2</v>
      </c>
      <c r="E22" s="171">
        <v>2</v>
      </c>
      <c r="F22" s="171">
        <v>2</v>
      </c>
      <c r="G22" s="171">
        <v>2</v>
      </c>
      <c r="H22" s="171">
        <v>2</v>
      </c>
      <c r="I22" s="171">
        <v>2</v>
      </c>
      <c r="J22" s="171">
        <v>2</v>
      </c>
      <c r="K22" s="171">
        <v>2</v>
      </c>
      <c r="L22" s="171">
        <v>2</v>
      </c>
      <c r="M22" s="171">
        <v>2</v>
      </c>
      <c r="N22" s="171">
        <v>2</v>
      </c>
      <c r="O22" s="171">
        <v>2</v>
      </c>
      <c r="P22" s="523">
        <f t="shared" si="1"/>
        <v>2</v>
      </c>
    </row>
    <row r="23" spans="1:16" s="100" customFormat="1" ht="13.5" customHeight="1" x14ac:dyDescent="0.3">
      <c r="A23" s="676"/>
      <c r="B23" s="104"/>
      <c r="C23" s="105" t="s">
        <v>87</v>
      </c>
      <c r="D23" s="171">
        <v>19</v>
      </c>
      <c r="E23" s="171">
        <v>19</v>
      </c>
      <c r="F23" s="171">
        <v>19</v>
      </c>
      <c r="G23" s="171">
        <v>19</v>
      </c>
      <c r="H23" s="171">
        <v>19</v>
      </c>
      <c r="I23" s="171">
        <v>19</v>
      </c>
      <c r="J23" s="171">
        <v>19</v>
      </c>
      <c r="K23" s="171">
        <v>19</v>
      </c>
      <c r="L23" s="171">
        <v>19</v>
      </c>
      <c r="M23" s="171">
        <v>19</v>
      </c>
      <c r="N23" s="171">
        <v>19</v>
      </c>
      <c r="O23" s="171">
        <v>19</v>
      </c>
      <c r="P23" s="523">
        <f t="shared" si="1"/>
        <v>19</v>
      </c>
    </row>
    <row r="24" spans="1:16" s="100" customFormat="1" ht="13.5" customHeight="1" x14ac:dyDescent="0.3">
      <c r="A24" s="676"/>
      <c r="B24" s="104"/>
      <c r="C24" s="121" t="s">
        <v>39</v>
      </c>
      <c r="D24" s="172">
        <f t="shared" ref="D24:O24" si="3">D21+D22+D23</f>
        <v>21</v>
      </c>
      <c r="E24" s="172">
        <f t="shared" si="3"/>
        <v>21</v>
      </c>
      <c r="F24" s="172">
        <f t="shared" si="3"/>
        <v>21</v>
      </c>
      <c r="G24" s="172">
        <f t="shared" si="3"/>
        <v>21</v>
      </c>
      <c r="H24" s="172">
        <f t="shared" si="3"/>
        <v>21</v>
      </c>
      <c r="I24" s="172">
        <f t="shared" si="3"/>
        <v>21</v>
      </c>
      <c r="J24" s="172">
        <f t="shared" si="3"/>
        <v>21</v>
      </c>
      <c r="K24" s="172">
        <f t="shared" si="3"/>
        <v>21</v>
      </c>
      <c r="L24" s="172">
        <f t="shared" si="3"/>
        <v>21</v>
      </c>
      <c r="M24" s="172">
        <f t="shared" si="3"/>
        <v>21</v>
      </c>
      <c r="N24" s="172">
        <f t="shared" si="3"/>
        <v>21</v>
      </c>
      <c r="O24" s="172">
        <f t="shared" si="3"/>
        <v>21</v>
      </c>
      <c r="P24" s="524">
        <f>P21+P22+P23</f>
        <v>21</v>
      </c>
    </row>
    <row r="25" spans="1:16" s="100" customFormat="1" ht="13.5" customHeight="1" x14ac:dyDescent="0.3">
      <c r="A25" s="676"/>
      <c r="B25" s="111"/>
      <c r="C25" s="136" t="s">
        <v>110</v>
      </c>
      <c r="D25" s="172">
        <f t="shared" ref="D25:O25" si="4">D20+D24</f>
        <v>231</v>
      </c>
      <c r="E25" s="172">
        <f t="shared" si="4"/>
        <v>231</v>
      </c>
      <c r="F25" s="172">
        <f t="shared" si="4"/>
        <v>231</v>
      </c>
      <c r="G25" s="172">
        <f t="shared" si="4"/>
        <v>231</v>
      </c>
      <c r="H25" s="172">
        <f t="shared" si="4"/>
        <v>231</v>
      </c>
      <c r="I25" s="172">
        <f t="shared" si="4"/>
        <v>231</v>
      </c>
      <c r="J25" s="172">
        <f t="shared" si="4"/>
        <v>231</v>
      </c>
      <c r="K25" s="172">
        <f t="shared" si="4"/>
        <v>231</v>
      </c>
      <c r="L25" s="172">
        <f t="shared" si="4"/>
        <v>231</v>
      </c>
      <c r="M25" s="172">
        <f t="shared" si="4"/>
        <v>231</v>
      </c>
      <c r="N25" s="172">
        <f t="shared" si="4"/>
        <v>231</v>
      </c>
      <c r="O25" s="172">
        <f t="shared" si="4"/>
        <v>231</v>
      </c>
      <c r="P25" s="524">
        <f>P20+P24</f>
        <v>231</v>
      </c>
    </row>
    <row r="26" spans="1:16" s="100" customFormat="1" ht="13.5" customHeight="1" x14ac:dyDescent="0.3">
      <c r="A26" s="677"/>
      <c r="B26" s="681" t="s">
        <v>442</v>
      </c>
      <c r="C26" s="682"/>
      <c r="D26" s="683"/>
      <c r="E26" s="683"/>
      <c r="F26" s="684"/>
      <c r="G26" s="684"/>
      <c r="H26" s="684"/>
      <c r="I26" s="684"/>
      <c r="J26" s="684"/>
      <c r="K26" s="684"/>
      <c r="L26" s="684"/>
      <c r="M26" s="684"/>
      <c r="N26" s="684"/>
      <c r="O26" s="684"/>
      <c r="P26" s="685" t="s">
        <v>2</v>
      </c>
    </row>
    <row r="27" spans="1:16" s="100" customFormat="1" ht="13.5" customHeight="1" x14ac:dyDescent="0.3">
      <c r="A27" s="676"/>
      <c r="B27" s="104"/>
      <c r="C27" s="109" t="s">
        <v>128</v>
      </c>
      <c r="D27" s="178">
        <v>55</v>
      </c>
      <c r="E27" s="178">
        <v>55</v>
      </c>
      <c r="F27" s="178">
        <v>55</v>
      </c>
      <c r="G27" s="178">
        <v>55</v>
      </c>
      <c r="H27" s="178">
        <v>55</v>
      </c>
      <c r="I27" s="178">
        <v>55</v>
      </c>
      <c r="J27" s="178">
        <v>55</v>
      </c>
      <c r="K27" s="178">
        <v>55</v>
      </c>
      <c r="L27" s="178">
        <v>55</v>
      </c>
      <c r="M27" s="178">
        <v>55</v>
      </c>
      <c r="N27" s="178">
        <v>55</v>
      </c>
      <c r="O27" s="178">
        <v>55</v>
      </c>
      <c r="P27" s="525">
        <f>AVERAGE(D27:O27)</f>
        <v>55</v>
      </c>
    </row>
    <row r="28" spans="1:16" s="100" customFormat="1" ht="13.5" customHeight="1" x14ac:dyDescent="0.3">
      <c r="A28" s="676"/>
      <c r="B28" s="104"/>
      <c r="C28" s="153" t="s">
        <v>129</v>
      </c>
      <c r="D28" s="172">
        <f t="shared" ref="D28:P28" si="5">SUM(D29:D32)</f>
        <v>200</v>
      </c>
      <c r="E28" s="173">
        <f t="shared" si="5"/>
        <v>200</v>
      </c>
      <c r="F28" s="173">
        <f t="shared" si="5"/>
        <v>200</v>
      </c>
      <c r="G28" s="173">
        <f t="shared" si="5"/>
        <v>200</v>
      </c>
      <c r="H28" s="173">
        <f t="shared" si="5"/>
        <v>200</v>
      </c>
      <c r="I28" s="173">
        <f t="shared" si="5"/>
        <v>200</v>
      </c>
      <c r="J28" s="173">
        <f t="shared" si="5"/>
        <v>200</v>
      </c>
      <c r="K28" s="173">
        <f t="shared" si="5"/>
        <v>200</v>
      </c>
      <c r="L28" s="173">
        <f t="shared" si="5"/>
        <v>200</v>
      </c>
      <c r="M28" s="173">
        <f t="shared" si="5"/>
        <v>200</v>
      </c>
      <c r="N28" s="173">
        <f t="shared" si="5"/>
        <v>200</v>
      </c>
      <c r="O28" s="173">
        <f t="shared" si="5"/>
        <v>200</v>
      </c>
      <c r="P28" s="524">
        <f t="shared" si="5"/>
        <v>200</v>
      </c>
    </row>
    <row r="29" spans="1:16" s="100" customFormat="1" ht="13.5" customHeight="1" x14ac:dyDescent="0.3">
      <c r="A29" s="676"/>
      <c r="B29" s="104"/>
      <c r="C29" s="174" t="s">
        <v>130</v>
      </c>
      <c r="D29" s="179">
        <v>20</v>
      </c>
      <c r="E29" s="179">
        <v>20</v>
      </c>
      <c r="F29" s="179">
        <v>20</v>
      </c>
      <c r="G29" s="179">
        <v>20</v>
      </c>
      <c r="H29" s="179">
        <v>20</v>
      </c>
      <c r="I29" s="179">
        <v>20</v>
      </c>
      <c r="J29" s="179">
        <v>20</v>
      </c>
      <c r="K29" s="179">
        <v>20</v>
      </c>
      <c r="L29" s="179">
        <v>20</v>
      </c>
      <c r="M29" s="179">
        <v>20</v>
      </c>
      <c r="N29" s="179">
        <v>20</v>
      </c>
      <c r="O29" s="179">
        <v>20</v>
      </c>
      <c r="P29" s="523">
        <f t="shared" ref="P29:P41" si="6">AVERAGE(D29:O29)</f>
        <v>20</v>
      </c>
    </row>
    <row r="30" spans="1:16" s="100" customFormat="1" ht="13.5" customHeight="1" x14ac:dyDescent="0.3">
      <c r="A30" s="676"/>
      <c r="B30" s="104"/>
      <c r="C30" s="175" t="s">
        <v>131</v>
      </c>
      <c r="D30" s="179">
        <v>171</v>
      </c>
      <c r="E30" s="179">
        <v>171</v>
      </c>
      <c r="F30" s="179">
        <v>171</v>
      </c>
      <c r="G30" s="179">
        <v>171</v>
      </c>
      <c r="H30" s="179">
        <v>171</v>
      </c>
      <c r="I30" s="179">
        <v>171</v>
      </c>
      <c r="J30" s="179">
        <v>171</v>
      </c>
      <c r="K30" s="179">
        <v>171</v>
      </c>
      <c r="L30" s="179">
        <v>171</v>
      </c>
      <c r="M30" s="179">
        <v>171</v>
      </c>
      <c r="N30" s="179">
        <v>171</v>
      </c>
      <c r="O30" s="179">
        <v>171</v>
      </c>
      <c r="P30" s="523">
        <f t="shared" si="6"/>
        <v>171</v>
      </c>
    </row>
    <row r="31" spans="1:16" s="100" customFormat="1" ht="13.5" customHeight="1" x14ac:dyDescent="0.3">
      <c r="A31" s="676"/>
      <c r="B31" s="104"/>
      <c r="C31" s="175" t="s">
        <v>132</v>
      </c>
      <c r="D31" s="179">
        <v>0</v>
      </c>
      <c r="E31" s="179">
        <v>0</v>
      </c>
      <c r="F31" s="179">
        <v>0</v>
      </c>
      <c r="G31" s="179">
        <v>0</v>
      </c>
      <c r="H31" s="179">
        <v>0</v>
      </c>
      <c r="I31" s="179">
        <v>0</v>
      </c>
      <c r="J31" s="179">
        <v>0</v>
      </c>
      <c r="K31" s="179">
        <v>0</v>
      </c>
      <c r="L31" s="179">
        <v>0</v>
      </c>
      <c r="M31" s="179">
        <v>0</v>
      </c>
      <c r="N31" s="179">
        <v>0</v>
      </c>
      <c r="O31" s="179">
        <v>0</v>
      </c>
      <c r="P31" s="523">
        <f t="shared" si="6"/>
        <v>0</v>
      </c>
    </row>
    <row r="32" spans="1:16" s="100" customFormat="1" ht="13.5" customHeight="1" x14ac:dyDescent="0.3">
      <c r="A32" s="676"/>
      <c r="B32" s="104"/>
      <c r="C32" s="175" t="s">
        <v>343</v>
      </c>
      <c r="D32" s="179">
        <v>9</v>
      </c>
      <c r="E32" s="179">
        <v>9</v>
      </c>
      <c r="F32" s="179">
        <v>9</v>
      </c>
      <c r="G32" s="179">
        <v>9</v>
      </c>
      <c r="H32" s="179">
        <v>9</v>
      </c>
      <c r="I32" s="179">
        <v>9</v>
      </c>
      <c r="J32" s="179">
        <v>9</v>
      </c>
      <c r="K32" s="179">
        <v>9</v>
      </c>
      <c r="L32" s="179">
        <v>9</v>
      </c>
      <c r="M32" s="179">
        <v>9</v>
      </c>
      <c r="N32" s="179">
        <v>9</v>
      </c>
      <c r="O32" s="179">
        <v>9</v>
      </c>
      <c r="P32" s="523">
        <f t="shared" si="6"/>
        <v>9</v>
      </c>
    </row>
    <row r="33" spans="1:16" s="100" customFormat="1" ht="13.5" customHeight="1" x14ac:dyDescent="0.3">
      <c r="A33" s="676"/>
      <c r="B33" s="104"/>
      <c r="C33" s="105" t="s">
        <v>133</v>
      </c>
      <c r="D33" s="179">
        <v>19</v>
      </c>
      <c r="E33" s="179">
        <v>19</v>
      </c>
      <c r="F33" s="179">
        <v>19</v>
      </c>
      <c r="G33" s="179">
        <v>19</v>
      </c>
      <c r="H33" s="179">
        <v>19</v>
      </c>
      <c r="I33" s="179">
        <v>19</v>
      </c>
      <c r="J33" s="179">
        <v>19</v>
      </c>
      <c r="K33" s="179">
        <v>19</v>
      </c>
      <c r="L33" s="179">
        <v>19</v>
      </c>
      <c r="M33" s="179">
        <v>19</v>
      </c>
      <c r="N33" s="179">
        <v>19</v>
      </c>
      <c r="O33" s="179">
        <v>19</v>
      </c>
      <c r="P33" s="523">
        <f t="shared" si="6"/>
        <v>19</v>
      </c>
    </row>
    <row r="34" spans="1:16" s="100" customFormat="1" ht="13.5" customHeight="1" x14ac:dyDescent="0.3">
      <c r="A34" s="676"/>
      <c r="B34" s="104"/>
      <c r="C34" s="109" t="s">
        <v>134</v>
      </c>
      <c r="D34" s="179">
        <v>0</v>
      </c>
      <c r="E34" s="179">
        <v>0</v>
      </c>
      <c r="F34" s="179">
        <v>0</v>
      </c>
      <c r="G34" s="179">
        <v>0</v>
      </c>
      <c r="H34" s="179">
        <v>0</v>
      </c>
      <c r="I34" s="179">
        <v>0</v>
      </c>
      <c r="J34" s="179">
        <v>0</v>
      </c>
      <c r="K34" s="179">
        <v>0</v>
      </c>
      <c r="L34" s="179">
        <v>0</v>
      </c>
      <c r="M34" s="179">
        <v>0</v>
      </c>
      <c r="N34" s="179">
        <v>0</v>
      </c>
      <c r="O34" s="179">
        <v>0</v>
      </c>
      <c r="P34" s="523">
        <f t="shared" si="6"/>
        <v>0</v>
      </c>
    </row>
    <row r="35" spans="1:16" s="100" customFormat="1" ht="13.5" customHeight="1" x14ac:dyDescent="0.3">
      <c r="A35" s="676"/>
      <c r="B35" s="104"/>
      <c r="C35" s="109" t="s">
        <v>135</v>
      </c>
      <c r="D35" s="179">
        <v>35</v>
      </c>
      <c r="E35" s="179">
        <v>35</v>
      </c>
      <c r="F35" s="179">
        <v>35</v>
      </c>
      <c r="G35" s="179">
        <v>35</v>
      </c>
      <c r="H35" s="179">
        <v>35</v>
      </c>
      <c r="I35" s="179">
        <v>35</v>
      </c>
      <c r="J35" s="179">
        <v>35</v>
      </c>
      <c r="K35" s="179">
        <v>35</v>
      </c>
      <c r="L35" s="179">
        <v>35</v>
      </c>
      <c r="M35" s="179">
        <v>35</v>
      </c>
      <c r="N35" s="179">
        <v>35</v>
      </c>
      <c r="O35" s="179">
        <v>35</v>
      </c>
      <c r="P35" s="523">
        <f t="shared" si="6"/>
        <v>35</v>
      </c>
    </row>
    <row r="36" spans="1:16" s="100" customFormat="1" ht="13.5" customHeight="1" x14ac:dyDescent="0.3">
      <c r="A36" s="676"/>
      <c r="B36" s="104"/>
      <c r="C36" s="109" t="s">
        <v>136</v>
      </c>
      <c r="D36" s="179">
        <v>6</v>
      </c>
      <c r="E36" s="179">
        <v>6</v>
      </c>
      <c r="F36" s="179">
        <v>6</v>
      </c>
      <c r="G36" s="179">
        <v>6</v>
      </c>
      <c r="H36" s="179">
        <v>6</v>
      </c>
      <c r="I36" s="179">
        <v>6</v>
      </c>
      <c r="J36" s="179">
        <v>6</v>
      </c>
      <c r="K36" s="179">
        <v>6</v>
      </c>
      <c r="L36" s="179">
        <v>6</v>
      </c>
      <c r="M36" s="179">
        <v>6</v>
      </c>
      <c r="N36" s="179">
        <v>6</v>
      </c>
      <c r="O36" s="179">
        <v>6</v>
      </c>
      <c r="P36" s="523">
        <f t="shared" si="6"/>
        <v>6</v>
      </c>
    </row>
    <row r="37" spans="1:16" s="100" customFormat="1" ht="13.5" customHeight="1" x14ac:dyDescent="0.3">
      <c r="A37" s="676"/>
      <c r="B37" s="104"/>
      <c r="C37" s="176" t="s">
        <v>251</v>
      </c>
      <c r="D37" s="179">
        <v>5</v>
      </c>
      <c r="E37" s="179">
        <v>5</v>
      </c>
      <c r="F37" s="179">
        <v>5</v>
      </c>
      <c r="G37" s="179">
        <v>5</v>
      </c>
      <c r="H37" s="179">
        <v>5</v>
      </c>
      <c r="I37" s="179">
        <v>5</v>
      </c>
      <c r="J37" s="179">
        <v>5</v>
      </c>
      <c r="K37" s="179">
        <v>5</v>
      </c>
      <c r="L37" s="179">
        <v>5</v>
      </c>
      <c r="M37" s="179">
        <v>5</v>
      </c>
      <c r="N37" s="179">
        <v>5</v>
      </c>
      <c r="O37" s="179">
        <v>5</v>
      </c>
      <c r="P37" s="523">
        <f t="shared" si="6"/>
        <v>5</v>
      </c>
    </row>
    <row r="38" spans="1:16" s="100" customFormat="1" ht="13.5" customHeight="1" x14ac:dyDescent="0.3">
      <c r="A38" s="676"/>
      <c r="B38" s="104"/>
      <c r="C38" s="121" t="s">
        <v>108</v>
      </c>
      <c r="D38" s="177">
        <f t="shared" ref="D38:P38" si="7">D27+D28+D33+D34+D35+D36+D37</f>
        <v>320</v>
      </c>
      <c r="E38" s="177">
        <f t="shared" si="7"/>
        <v>320</v>
      </c>
      <c r="F38" s="177">
        <f t="shared" si="7"/>
        <v>320</v>
      </c>
      <c r="G38" s="177">
        <f t="shared" si="7"/>
        <v>320</v>
      </c>
      <c r="H38" s="177">
        <f t="shared" si="7"/>
        <v>320</v>
      </c>
      <c r="I38" s="177">
        <f t="shared" si="7"/>
        <v>320</v>
      </c>
      <c r="J38" s="177">
        <f t="shared" si="7"/>
        <v>320</v>
      </c>
      <c r="K38" s="177">
        <f t="shared" si="7"/>
        <v>320</v>
      </c>
      <c r="L38" s="177">
        <f t="shared" si="7"/>
        <v>320</v>
      </c>
      <c r="M38" s="177">
        <f t="shared" si="7"/>
        <v>320</v>
      </c>
      <c r="N38" s="177">
        <f t="shared" si="7"/>
        <v>320</v>
      </c>
      <c r="O38" s="177">
        <f t="shared" si="7"/>
        <v>320</v>
      </c>
      <c r="P38" s="524">
        <f t="shared" si="7"/>
        <v>320</v>
      </c>
    </row>
    <row r="39" spans="1:16" s="100" customFormat="1" ht="13.5" customHeight="1" x14ac:dyDescent="0.3">
      <c r="A39" s="676"/>
      <c r="B39" s="104"/>
      <c r="C39" s="105" t="s">
        <v>137</v>
      </c>
      <c r="D39" s="171">
        <v>0</v>
      </c>
      <c r="E39" s="171">
        <v>0</v>
      </c>
      <c r="F39" s="171">
        <v>0</v>
      </c>
      <c r="G39" s="171">
        <v>0</v>
      </c>
      <c r="H39" s="171">
        <v>0</v>
      </c>
      <c r="I39" s="171">
        <v>0</v>
      </c>
      <c r="J39" s="171">
        <v>0</v>
      </c>
      <c r="K39" s="171">
        <v>0</v>
      </c>
      <c r="L39" s="171">
        <v>0</v>
      </c>
      <c r="M39" s="171">
        <v>0</v>
      </c>
      <c r="N39" s="171">
        <v>0</v>
      </c>
      <c r="O39" s="171">
        <v>0</v>
      </c>
      <c r="P39" s="523">
        <f t="shared" si="6"/>
        <v>0</v>
      </c>
    </row>
    <row r="40" spans="1:16" s="100" customFormat="1" ht="13.5" customHeight="1" x14ac:dyDescent="0.3">
      <c r="A40" s="676"/>
      <c r="B40" s="104"/>
      <c r="C40" s="109" t="s">
        <v>718</v>
      </c>
      <c r="D40" s="171">
        <v>7</v>
      </c>
      <c r="E40" s="171">
        <v>7</v>
      </c>
      <c r="F40" s="171">
        <v>7</v>
      </c>
      <c r="G40" s="171">
        <v>7</v>
      </c>
      <c r="H40" s="171">
        <v>7</v>
      </c>
      <c r="I40" s="171">
        <v>7</v>
      </c>
      <c r="J40" s="171">
        <v>7</v>
      </c>
      <c r="K40" s="171">
        <v>7</v>
      </c>
      <c r="L40" s="171">
        <v>7</v>
      </c>
      <c r="M40" s="171">
        <v>7</v>
      </c>
      <c r="N40" s="171">
        <v>7</v>
      </c>
      <c r="O40" s="171">
        <v>7</v>
      </c>
      <c r="P40" s="523">
        <f t="shared" si="6"/>
        <v>7</v>
      </c>
    </row>
    <row r="41" spans="1:16" s="100" customFormat="1" ht="13.5" customHeight="1" x14ac:dyDescent="0.3">
      <c r="A41" s="676"/>
      <c r="B41" s="104"/>
      <c r="C41" s="105" t="s">
        <v>139</v>
      </c>
      <c r="D41" s="171">
        <v>10</v>
      </c>
      <c r="E41" s="171">
        <v>10</v>
      </c>
      <c r="F41" s="171">
        <v>10</v>
      </c>
      <c r="G41" s="171">
        <v>10</v>
      </c>
      <c r="H41" s="171">
        <v>10</v>
      </c>
      <c r="I41" s="171">
        <v>10</v>
      </c>
      <c r="J41" s="171">
        <v>10</v>
      </c>
      <c r="K41" s="171">
        <v>10</v>
      </c>
      <c r="L41" s="171">
        <v>10</v>
      </c>
      <c r="M41" s="171">
        <v>10</v>
      </c>
      <c r="N41" s="171">
        <v>10</v>
      </c>
      <c r="O41" s="171">
        <v>10</v>
      </c>
      <c r="P41" s="523">
        <f t="shared" si="6"/>
        <v>10</v>
      </c>
    </row>
    <row r="42" spans="1:16" s="100" customFormat="1" ht="13.5" customHeight="1" x14ac:dyDescent="0.3">
      <c r="A42" s="676"/>
      <c r="B42" s="104"/>
      <c r="C42" s="121" t="s">
        <v>109</v>
      </c>
      <c r="D42" s="172">
        <f t="shared" ref="D42:P42" si="8">D39+D40+D41</f>
        <v>17</v>
      </c>
      <c r="E42" s="172">
        <f t="shared" si="8"/>
        <v>17</v>
      </c>
      <c r="F42" s="172">
        <f t="shared" si="8"/>
        <v>17</v>
      </c>
      <c r="G42" s="172">
        <f t="shared" si="8"/>
        <v>17</v>
      </c>
      <c r="H42" s="172">
        <f t="shared" si="8"/>
        <v>17</v>
      </c>
      <c r="I42" s="172">
        <f t="shared" si="8"/>
        <v>17</v>
      </c>
      <c r="J42" s="172">
        <f t="shared" si="8"/>
        <v>17</v>
      </c>
      <c r="K42" s="172">
        <f t="shared" si="8"/>
        <v>17</v>
      </c>
      <c r="L42" s="172">
        <f t="shared" si="8"/>
        <v>17</v>
      </c>
      <c r="M42" s="172">
        <f t="shared" si="8"/>
        <v>17</v>
      </c>
      <c r="N42" s="172">
        <f t="shared" si="8"/>
        <v>17</v>
      </c>
      <c r="O42" s="172">
        <f t="shared" si="8"/>
        <v>17</v>
      </c>
      <c r="P42" s="524">
        <f t="shared" si="8"/>
        <v>17</v>
      </c>
    </row>
    <row r="43" spans="1:16" s="100" customFormat="1" ht="13.5" customHeight="1" x14ac:dyDescent="0.3">
      <c r="A43" s="676"/>
      <c r="B43" s="111"/>
      <c r="C43" s="136" t="s">
        <v>111</v>
      </c>
      <c r="D43" s="172">
        <f t="shared" ref="D43:P43" si="9">D38+D42</f>
        <v>337</v>
      </c>
      <c r="E43" s="172">
        <f t="shared" si="9"/>
        <v>337</v>
      </c>
      <c r="F43" s="172">
        <f t="shared" si="9"/>
        <v>337</v>
      </c>
      <c r="G43" s="172">
        <f t="shared" si="9"/>
        <v>337</v>
      </c>
      <c r="H43" s="172">
        <f t="shared" si="9"/>
        <v>337</v>
      </c>
      <c r="I43" s="172">
        <f t="shared" si="9"/>
        <v>337</v>
      </c>
      <c r="J43" s="172">
        <f t="shared" si="9"/>
        <v>337</v>
      </c>
      <c r="K43" s="172">
        <f t="shared" si="9"/>
        <v>337</v>
      </c>
      <c r="L43" s="172">
        <f t="shared" si="9"/>
        <v>337</v>
      </c>
      <c r="M43" s="172">
        <f t="shared" si="9"/>
        <v>337</v>
      </c>
      <c r="N43" s="172">
        <f t="shared" si="9"/>
        <v>337</v>
      </c>
      <c r="O43" s="172">
        <f t="shared" si="9"/>
        <v>337</v>
      </c>
      <c r="P43" s="524">
        <f t="shared" si="9"/>
        <v>337</v>
      </c>
    </row>
    <row r="44" spans="1:16" s="100" customFormat="1" ht="13.5" customHeight="1" x14ac:dyDescent="0.3">
      <c r="A44" s="677"/>
      <c r="B44" s="681" t="s">
        <v>673</v>
      </c>
      <c r="C44" s="682"/>
      <c r="D44" s="683"/>
      <c r="E44" s="683"/>
      <c r="F44" s="684"/>
      <c r="G44" s="684"/>
      <c r="H44" s="684"/>
      <c r="I44" s="684"/>
      <c r="J44" s="684"/>
      <c r="K44" s="684"/>
      <c r="L44" s="684"/>
      <c r="M44" s="684"/>
      <c r="N44" s="684"/>
      <c r="O44" s="684"/>
      <c r="P44" s="685" t="s">
        <v>2</v>
      </c>
    </row>
    <row r="45" spans="1:16" s="100" customFormat="1" ht="13.5" customHeight="1" x14ac:dyDescent="0.3">
      <c r="A45" s="676"/>
      <c r="B45" s="104"/>
      <c r="C45" s="109" t="s">
        <v>128</v>
      </c>
      <c r="D45" s="178">
        <v>0</v>
      </c>
      <c r="E45" s="178">
        <v>0</v>
      </c>
      <c r="F45" s="178">
        <v>0</v>
      </c>
      <c r="G45" s="178">
        <v>0</v>
      </c>
      <c r="H45" s="178">
        <v>0</v>
      </c>
      <c r="I45" s="178">
        <v>0</v>
      </c>
      <c r="J45" s="178">
        <v>0</v>
      </c>
      <c r="K45" s="178">
        <v>0</v>
      </c>
      <c r="L45" s="178">
        <v>0</v>
      </c>
      <c r="M45" s="178">
        <v>0</v>
      </c>
      <c r="N45" s="178">
        <v>0</v>
      </c>
      <c r="O45" s="178">
        <v>0</v>
      </c>
      <c r="P45" s="525">
        <f>AVERAGE(D45:O45)</f>
        <v>0</v>
      </c>
    </row>
    <row r="46" spans="1:16" s="100" customFormat="1" ht="13.5" customHeight="1" x14ac:dyDescent="0.3">
      <c r="A46" s="676"/>
      <c r="B46" s="104"/>
      <c r="C46" s="153" t="s">
        <v>129</v>
      </c>
      <c r="D46" s="172">
        <f t="shared" ref="D46:P46" si="10">SUM(D47:D50)</f>
        <v>2</v>
      </c>
      <c r="E46" s="173">
        <f t="shared" si="10"/>
        <v>2</v>
      </c>
      <c r="F46" s="173">
        <f t="shared" si="10"/>
        <v>2</v>
      </c>
      <c r="G46" s="173">
        <f t="shared" si="10"/>
        <v>2</v>
      </c>
      <c r="H46" s="173">
        <f t="shared" si="10"/>
        <v>2</v>
      </c>
      <c r="I46" s="173">
        <f t="shared" si="10"/>
        <v>2</v>
      </c>
      <c r="J46" s="173">
        <f t="shared" si="10"/>
        <v>2</v>
      </c>
      <c r="K46" s="173">
        <f t="shared" si="10"/>
        <v>2</v>
      </c>
      <c r="L46" s="173">
        <f t="shared" si="10"/>
        <v>2</v>
      </c>
      <c r="M46" s="173">
        <f t="shared" si="10"/>
        <v>2</v>
      </c>
      <c r="N46" s="173">
        <f t="shared" si="10"/>
        <v>2</v>
      </c>
      <c r="O46" s="173">
        <f t="shared" si="10"/>
        <v>2</v>
      </c>
      <c r="P46" s="524">
        <f t="shared" si="10"/>
        <v>2</v>
      </c>
    </row>
    <row r="47" spans="1:16" s="100" customFormat="1" ht="13.5" customHeight="1" x14ac:dyDescent="0.3">
      <c r="A47" s="676"/>
      <c r="B47" s="104"/>
      <c r="C47" s="174" t="s">
        <v>130</v>
      </c>
      <c r="D47" s="179">
        <v>0</v>
      </c>
      <c r="E47" s="179">
        <v>0</v>
      </c>
      <c r="F47" s="179">
        <v>0</v>
      </c>
      <c r="G47" s="179">
        <v>0</v>
      </c>
      <c r="H47" s="179">
        <v>0</v>
      </c>
      <c r="I47" s="179">
        <v>0</v>
      </c>
      <c r="J47" s="179">
        <v>0</v>
      </c>
      <c r="K47" s="179">
        <v>0</v>
      </c>
      <c r="L47" s="179">
        <v>0</v>
      </c>
      <c r="M47" s="179">
        <v>0</v>
      </c>
      <c r="N47" s="179">
        <v>0</v>
      </c>
      <c r="O47" s="179">
        <v>0</v>
      </c>
      <c r="P47" s="523">
        <f t="shared" ref="P47:P55" si="11">AVERAGE(D47:O47)</f>
        <v>0</v>
      </c>
    </row>
    <row r="48" spans="1:16" s="100" customFormat="1" ht="13.5" customHeight="1" x14ac:dyDescent="0.3">
      <c r="A48" s="676"/>
      <c r="B48" s="104"/>
      <c r="C48" s="175" t="s">
        <v>131</v>
      </c>
      <c r="D48" s="179">
        <v>0</v>
      </c>
      <c r="E48" s="179">
        <v>0</v>
      </c>
      <c r="F48" s="179">
        <v>0</v>
      </c>
      <c r="G48" s="179">
        <v>0</v>
      </c>
      <c r="H48" s="179">
        <v>0</v>
      </c>
      <c r="I48" s="179">
        <v>0</v>
      </c>
      <c r="J48" s="179">
        <v>0</v>
      </c>
      <c r="K48" s="179">
        <v>0</v>
      </c>
      <c r="L48" s="179">
        <v>0</v>
      </c>
      <c r="M48" s="179">
        <v>0</v>
      </c>
      <c r="N48" s="179">
        <v>0</v>
      </c>
      <c r="O48" s="179">
        <v>0</v>
      </c>
      <c r="P48" s="523">
        <f t="shared" si="11"/>
        <v>0</v>
      </c>
    </row>
    <row r="49" spans="1:16" s="100" customFormat="1" ht="13.5" customHeight="1" x14ac:dyDescent="0.3">
      <c r="A49" s="676"/>
      <c r="B49" s="104"/>
      <c r="C49" s="175" t="s">
        <v>132</v>
      </c>
      <c r="D49" s="179">
        <v>0</v>
      </c>
      <c r="E49" s="179">
        <v>0</v>
      </c>
      <c r="F49" s="179">
        <v>0</v>
      </c>
      <c r="G49" s="179">
        <v>0</v>
      </c>
      <c r="H49" s="179">
        <v>0</v>
      </c>
      <c r="I49" s="179">
        <v>0</v>
      </c>
      <c r="J49" s="179">
        <v>0</v>
      </c>
      <c r="K49" s="179">
        <v>0</v>
      </c>
      <c r="L49" s="179">
        <v>0</v>
      </c>
      <c r="M49" s="179">
        <v>0</v>
      </c>
      <c r="N49" s="179">
        <v>0</v>
      </c>
      <c r="O49" s="179">
        <v>0</v>
      </c>
      <c r="P49" s="523">
        <f t="shared" si="11"/>
        <v>0</v>
      </c>
    </row>
    <row r="50" spans="1:16" s="100" customFormat="1" ht="13.5" customHeight="1" x14ac:dyDescent="0.3">
      <c r="A50" s="676"/>
      <c r="B50" s="104"/>
      <c r="C50" s="175" t="s">
        <v>343</v>
      </c>
      <c r="D50" s="179">
        <v>2</v>
      </c>
      <c r="E50" s="179">
        <v>2</v>
      </c>
      <c r="F50" s="179">
        <v>2</v>
      </c>
      <c r="G50" s="179">
        <v>2</v>
      </c>
      <c r="H50" s="179">
        <v>2</v>
      </c>
      <c r="I50" s="179">
        <v>2</v>
      </c>
      <c r="J50" s="179">
        <v>2</v>
      </c>
      <c r="K50" s="179">
        <v>2</v>
      </c>
      <c r="L50" s="179">
        <v>2</v>
      </c>
      <c r="M50" s="179">
        <v>2</v>
      </c>
      <c r="N50" s="179">
        <v>2</v>
      </c>
      <c r="O50" s="179">
        <v>2</v>
      </c>
      <c r="P50" s="523">
        <f t="shared" si="11"/>
        <v>2</v>
      </c>
    </row>
    <row r="51" spans="1:16" s="100" customFormat="1" ht="13.5" customHeight="1" x14ac:dyDescent="0.3">
      <c r="A51" s="676"/>
      <c r="B51" s="104"/>
      <c r="C51" s="105" t="s">
        <v>133</v>
      </c>
      <c r="D51" s="179">
        <v>10</v>
      </c>
      <c r="E51" s="179">
        <v>10</v>
      </c>
      <c r="F51" s="179">
        <v>10</v>
      </c>
      <c r="G51" s="179">
        <v>10</v>
      </c>
      <c r="H51" s="179">
        <v>10</v>
      </c>
      <c r="I51" s="179">
        <v>10</v>
      </c>
      <c r="J51" s="179">
        <v>10</v>
      </c>
      <c r="K51" s="179">
        <v>10</v>
      </c>
      <c r="L51" s="179">
        <v>10</v>
      </c>
      <c r="M51" s="179">
        <v>10</v>
      </c>
      <c r="N51" s="179">
        <v>10</v>
      </c>
      <c r="O51" s="179">
        <v>10</v>
      </c>
      <c r="P51" s="523">
        <f t="shared" si="11"/>
        <v>10</v>
      </c>
    </row>
    <row r="52" spans="1:16" s="100" customFormat="1" ht="13.5" customHeight="1" x14ac:dyDescent="0.3">
      <c r="A52" s="676"/>
      <c r="B52" s="104"/>
      <c r="C52" s="109" t="s">
        <v>134</v>
      </c>
      <c r="D52" s="179">
        <v>0</v>
      </c>
      <c r="E52" s="179">
        <v>0</v>
      </c>
      <c r="F52" s="179">
        <v>0</v>
      </c>
      <c r="G52" s="179">
        <v>0</v>
      </c>
      <c r="H52" s="179">
        <v>0</v>
      </c>
      <c r="I52" s="179">
        <v>0</v>
      </c>
      <c r="J52" s="179">
        <v>0</v>
      </c>
      <c r="K52" s="179">
        <v>0</v>
      </c>
      <c r="L52" s="179">
        <v>0</v>
      </c>
      <c r="M52" s="179">
        <v>0</v>
      </c>
      <c r="N52" s="179">
        <v>0</v>
      </c>
      <c r="O52" s="179">
        <v>0</v>
      </c>
      <c r="P52" s="523">
        <f t="shared" si="11"/>
        <v>0</v>
      </c>
    </row>
    <row r="53" spans="1:16" s="100" customFormat="1" ht="13.5" customHeight="1" x14ac:dyDescent="0.3">
      <c r="A53" s="676"/>
      <c r="B53" s="104"/>
      <c r="C53" s="109" t="s">
        <v>135</v>
      </c>
      <c r="D53" s="179">
        <v>0</v>
      </c>
      <c r="E53" s="179">
        <v>0</v>
      </c>
      <c r="F53" s="179">
        <v>0</v>
      </c>
      <c r="G53" s="179">
        <v>0</v>
      </c>
      <c r="H53" s="179">
        <v>0</v>
      </c>
      <c r="I53" s="179">
        <v>0</v>
      </c>
      <c r="J53" s="179">
        <v>0</v>
      </c>
      <c r="K53" s="179">
        <v>0</v>
      </c>
      <c r="L53" s="179">
        <v>0</v>
      </c>
      <c r="M53" s="179">
        <v>0</v>
      </c>
      <c r="N53" s="179">
        <v>0</v>
      </c>
      <c r="O53" s="179">
        <v>0</v>
      </c>
      <c r="P53" s="523">
        <f t="shared" si="11"/>
        <v>0</v>
      </c>
    </row>
    <row r="54" spans="1:16" s="100" customFormat="1" ht="13.5" customHeight="1" x14ac:dyDescent="0.3">
      <c r="A54" s="676"/>
      <c r="B54" s="104"/>
      <c r="C54" s="109" t="s">
        <v>136</v>
      </c>
      <c r="D54" s="179">
        <v>0</v>
      </c>
      <c r="E54" s="179">
        <v>0</v>
      </c>
      <c r="F54" s="179">
        <v>0</v>
      </c>
      <c r="G54" s="179">
        <v>0</v>
      </c>
      <c r="H54" s="179">
        <v>0</v>
      </c>
      <c r="I54" s="179">
        <v>0</v>
      </c>
      <c r="J54" s="179">
        <v>0</v>
      </c>
      <c r="K54" s="179">
        <v>0</v>
      </c>
      <c r="L54" s="179">
        <v>0</v>
      </c>
      <c r="M54" s="179">
        <v>0</v>
      </c>
      <c r="N54" s="179">
        <v>0</v>
      </c>
      <c r="O54" s="179">
        <v>0</v>
      </c>
      <c r="P54" s="523">
        <f t="shared" si="11"/>
        <v>0</v>
      </c>
    </row>
    <row r="55" spans="1:16" s="100" customFormat="1" ht="13.5" customHeight="1" x14ac:dyDescent="0.3">
      <c r="A55" s="676"/>
      <c r="B55" s="104"/>
      <c r="C55" s="176" t="s">
        <v>251</v>
      </c>
      <c r="D55" s="179">
        <v>8</v>
      </c>
      <c r="E55" s="179">
        <v>8</v>
      </c>
      <c r="F55" s="179">
        <v>8</v>
      </c>
      <c r="G55" s="179">
        <v>8</v>
      </c>
      <c r="H55" s="179">
        <v>8</v>
      </c>
      <c r="I55" s="179">
        <v>8</v>
      </c>
      <c r="J55" s="179">
        <v>8</v>
      </c>
      <c r="K55" s="179">
        <v>8</v>
      </c>
      <c r="L55" s="179">
        <v>8</v>
      </c>
      <c r="M55" s="179">
        <v>8</v>
      </c>
      <c r="N55" s="179">
        <v>8</v>
      </c>
      <c r="O55" s="179">
        <v>8</v>
      </c>
      <c r="P55" s="523">
        <f t="shared" si="11"/>
        <v>8</v>
      </c>
    </row>
    <row r="56" spans="1:16" s="100" customFormat="1" ht="13.5" customHeight="1" x14ac:dyDescent="0.3">
      <c r="A56" s="676"/>
      <c r="B56" s="104"/>
      <c r="C56" s="121" t="s">
        <v>108</v>
      </c>
      <c r="D56" s="177">
        <f t="shared" ref="D56:P56" si="12">D45+D46+D51+D52+D53+D54+D55</f>
        <v>20</v>
      </c>
      <c r="E56" s="177">
        <f t="shared" si="12"/>
        <v>20</v>
      </c>
      <c r="F56" s="177">
        <f t="shared" si="12"/>
        <v>20</v>
      </c>
      <c r="G56" s="177">
        <f t="shared" si="12"/>
        <v>20</v>
      </c>
      <c r="H56" s="177">
        <f t="shared" si="12"/>
        <v>20</v>
      </c>
      <c r="I56" s="177">
        <f t="shared" si="12"/>
        <v>20</v>
      </c>
      <c r="J56" s="177">
        <f t="shared" si="12"/>
        <v>20</v>
      </c>
      <c r="K56" s="177">
        <f t="shared" si="12"/>
        <v>20</v>
      </c>
      <c r="L56" s="177">
        <f t="shared" si="12"/>
        <v>20</v>
      </c>
      <c r="M56" s="177">
        <f t="shared" si="12"/>
        <v>20</v>
      </c>
      <c r="N56" s="177">
        <f t="shared" si="12"/>
        <v>20</v>
      </c>
      <c r="O56" s="177">
        <f t="shared" si="12"/>
        <v>20</v>
      </c>
      <c r="P56" s="524">
        <f t="shared" si="12"/>
        <v>20</v>
      </c>
    </row>
    <row r="57" spans="1:16" s="100" customFormat="1" ht="13.5" customHeight="1" x14ac:dyDescent="0.3">
      <c r="A57" s="676"/>
      <c r="B57" s="104"/>
      <c r="C57" s="105" t="s">
        <v>137</v>
      </c>
      <c r="D57" s="171">
        <v>0</v>
      </c>
      <c r="E57" s="171">
        <v>0</v>
      </c>
      <c r="F57" s="171">
        <v>0</v>
      </c>
      <c r="G57" s="171">
        <v>0</v>
      </c>
      <c r="H57" s="171">
        <v>0</v>
      </c>
      <c r="I57" s="171">
        <v>0</v>
      </c>
      <c r="J57" s="171">
        <v>0</v>
      </c>
      <c r="K57" s="171">
        <v>0</v>
      </c>
      <c r="L57" s="171">
        <v>0</v>
      </c>
      <c r="M57" s="171">
        <v>0</v>
      </c>
      <c r="N57" s="171">
        <v>0</v>
      </c>
      <c r="O57" s="171">
        <v>0</v>
      </c>
      <c r="P57" s="523">
        <f>AVERAGE(D57:O57)</f>
        <v>0</v>
      </c>
    </row>
    <row r="58" spans="1:16" s="100" customFormat="1" ht="13.5" customHeight="1" x14ac:dyDescent="0.3">
      <c r="A58" s="676"/>
      <c r="B58" s="104"/>
      <c r="C58" s="109" t="s">
        <v>718</v>
      </c>
      <c r="D58" s="171">
        <v>0</v>
      </c>
      <c r="E58" s="171">
        <v>0</v>
      </c>
      <c r="F58" s="171">
        <v>0</v>
      </c>
      <c r="G58" s="171">
        <v>0</v>
      </c>
      <c r="H58" s="171">
        <v>0</v>
      </c>
      <c r="I58" s="171">
        <v>0</v>
      </c>
      <c r="J58" s="171">
        <v>0</v>
      </c>
      <c r="K58" s="171">
        <v>0</v>
      </c>
      <c r="L58" s="171">
        <v>0</v>
      </c>
      <c r="M58" s="171">
        <v>0</v>
      </c>
      <c r="N58" s="171">
        <v>0</v>
      </c>
      <c r="O58" s="171">
        <v>0</v>
      </c>
      <c r="P58" s="523">
        <f>AVERAGE(D58:O58)</f>
        <v>0</v>
      </c>
    </row>
    <row r="59" spans="1:16" s="100" customFormat="1" ht="13.5" customHeight="1" x14ac:dyDescent="0.3">
      <c r="A59" s="676"/>
      <c r="B59" s="104"/>
      <c r="C59" s="105" t="s">
        <v>139</v>
      </c>
      <c r="D59" s="171">
        <v>0</v>
      </c>
      <c r="E59" s="171">
        <v>0</v>
      </c>
      <c r="F59" s="171">
        <v>0</v>
      </c>
      <c r="G59" s="171">
        <v>0</v>
      </c>
      <c r="H59" s="171">
        <v>0</v>
      </c>
      <c r="I59" s="171">
        <v>0</v>
      </c>
      <c r="J59" s="171">
        <v>0</v>
      </c>
      <c r="K59" s="171">
        <v>0</v>
      </c>
      <c r="L59" s="171">
        <v>0</v>
      </c>
      <c r="M59" s="171">
        <v>0</v>
      </c>
      <c r="N59" s="171">
        <v>0</v>
      </c>
      <c r="O59" s="171">
        <v>0</v>
      </c>
      <c r="P59" s="523">
        <f>AVERAGE(D59:O59)</f>
        <v>0</v>
      </c>
    </row>
    <row r="60" spans="1:16" s="100" customFormat="1" ht="13.5" customHeight="1" x14ac:dyDescent="0.3">
      <c r="A60" s="676"/>
      <c r="B60" s="104"/>
      <c r="C60" s="121" t="s">
        <v>109</v>
      </c>
      <c r="D60" s="172">
        <f t="shared" ref="D60:P60" si="13">D57+D58+D59</f>
        <v>0</v>
      </c>
      <c r="E60" s="172">
        <f t="shared" si="13"/>
        <v>0</v>
      </c>
      <c r="F60" s="172">
        <f t="shared" si="13"/>
        <v>0</v>
      </c>
      <c r="G60" s="172">
        <f t="shared" si="13"/>
        <v>0</v>
      </c>
      <c r="H60" s="172">
        <f t="shared" si="13"/>
        <v>0</v>
      </c>
      <c r="I60" s="172">
        <f t="shared" si="13"/>
        <v>0</v>
      </c>
      <c r="J60" s="172">
        <f t="shared" si="13"/>
        <v>0</v>
      </c>
      <c r="K60" s="172">
        <f t="shared" si="13"/>
        <v>0</v>
      </c>
      <c r="L60" s="172">
        <f t="shared" si="13"/>
        <v>0</v>
      </c>
      <c r="M60" s="172">
        <f t="shared" si="13"/>
        <v>0</v>
      </c>
      <c r="N60" s="172">
        <f t="shared" si="13"/>
        <v>0</v>
      </c>
      <c r="O60" s="172">
        <f t="shared" si="13"/>
        <v>0</v>
      </c>
      <c r="P60" s="524">
        <f t="shared" si="13"/>
        <v>0</v>
      </c>
    </row>
    <row r="61" spans="1:16" s="100" customFormat="1" ht="13.5" customHeight="1" x14ac:dyDescent="0.3">
      <c r="A61" s="676"/>
      <c r="B61" s="111"/>
      <c r="C61" s="136" t="s">
        <v>111</v>
      </c>
      <c r="D61" s="172">
        <f t="shared" ref="D61:P61" si="14">D56+D60</f>
        <v>20</v>
      </c>
      <c r="E61" s="172">
        <f t="shared" si="14"/>
        <v>20</v>
      </c>
      <c r="F61" s="172">
        <f t="shared" si="14"/>
        <v>20</v>
      </c>
      <c r="G61" s="172">
        <f t="shared" si="14"/>
        <v>20</v>
      </c>
      <c r="H61" s="172">
        <f t="shared" si="14"/>
        <v>20</v>
      </c>
      <c r="I61" s="172">
        <f t="shared" si="14"/>
        <v>20</v>
      </c>
      <c r="J61" s="172">
        <f t="shared" si="14"/>
        <v>20</v>
      </c>
      <c r="K61" s="172">
        <f t="shared" si="14"/>
        <v>20</v>
      </c>
      <c r="L61" s="172">
        <f t="shared" si="14"/>
        <v>20</v>
      </c>
      <c r="M61" s="172">
        <f t="shared" si="14"/>
        <v>20</v>
      </c>
      <c r="N61" s="172">
        <f t="shared" si="14"/>
        <v>20</v>
      </c>
      <c r="O61" s="172">
        <f t="shared" si="14"/>
        <v>20</v>
      </c>
      <c r="P61" s="524">
        <f t="shared" si="14"/>
        <v>20</v>
      </c>
    </row>
    <row r="62" spans="1:16" s="100" customFormat="1" ht="13.5" customHeight="1" x14ac:dyDescent="0.3">
      <c r="A62" s="677"/>
      <c r="B62" s="681" t="s">
        <v>444</v>
      </c>
      <c r="C62" s="682"/>
      <c r="D62" s="683"/>
      <c r="E62" s="683"/>
      <c r="F62" s="684"/>
      <c r="G62" s="684"/>
      <c r="H62" s="684"/>
      <c r="I62" s="684"/>
      <c r="J62" s="684"/>
      <c r="K62" s="684"/>
      <c r="L62" s="684"/>
      <c r="M62" s="684"/>
      <c r="N62" s="684"/>
      <c r="O62" s="684"/>
      <c r="P62" s="685"/>
    </row>
    <row r="63" spans="1:16" s="100" customFormat="1" ht="13.5" customHeight="1" x14ac:dyDescent="0.3">
      <c r="A63" s="676"/>
      <c r="B63" s="104"/>
      <c r="C63" s="109" t="s">
        <v>140</v>
      </c>
      <c r="D63" s="180">
        <f t="shared" ref="D63:D79" si="15">D9+D27+D45</f>
        <v>115</v>
      </c>
      <c r="E63" s="180">
        <f t="shared" ref="E63:O63" si="16">E9+E27+E45</f>
        <v>115</v>
      </c>
      <c r="F63" s="180">
        <f t="shared" si="16"/>
        <v>115</v>
      </c>
      <c r="G63" s="180">
        <f t="shared" si="16"/>
        <v>115</v>
      </c>
      <c r="H63" s="180">
        <f t="shared" si="16"/>
        <v>115</v>
      </c>
      <c r="I63" s="180">
        <f t="shared" si="16"/>
        <v>115</v>
      </c>
      <c r="J63" s="180">
        <f t="shared" si="16"/>
        <v>115</v>
      </c>
      <c r="K63" s="180">
        <f t="shared" si="16"/>
        <v>115</v>
      </c>
      <c r="L63" s="180">
        <f t="shared" si="16"/>
        <v>115</v>
      </c>
      <c r="M63" s="180">
        <f t="shared" si="16"/>
        <v>115</v>
      </c>
      <c r="N63" s="180">
        <f t="shared" si="16"/>
        <v>115</v>
      </c>
      <c r="O63" s="180">
        <f t="shared" si="16"/>
        <v>115</v>
      </c>
      <c r="P63" s="526">
        <f t="shared" ref="P63:P79" si="17">P9+P27+P45</f>
        <v>115</v>
      </c>
    </row>
    <row r="64" spans="1:16" s="100" customFormat="1" ht="13.5" customHeight="1" x14ac:dyDescent="0.3">
      <c r="A64" s="676"/>
      <c r="B64" s="104"/>
      <c r="C64" s="153" t="s">
        <v>141</v>
      </c>
      <c r="D64" s="181">
        <f t="shared" si="15"/>
        <v>284</v>
      </c>
      <c r="E64" s="181">
        <f t="shared" ref="E64:O64" si="18">E10+E28+E46</f>
        <v>284</v>
      </c>
      <c r="F64" s="181">
        <f t="shared" si="18"/>
        <v>284</v>
      </c>
      <c r="G64" s="181">
        <f t="shared" si="18"/>
        <v>284</v>
      </c>
      <c r="H64" s="181">
        <f t="shared" si="18"/>
        <v>284</v>
      </c>
      <c r="I64" s="181">
        <f t="shared" si="18"/>
        <v>284</v>
      </c>
      <c r="J64" s="181">
        <f t="shared" si="18"/>
        <v>284</v>
      </c>
      <c r="K64" s="181">
        <f t="shared" si="18"/>
        <v>284</v>
      </c>
      <c r="L64" s="181">
        <f t="shared" si="18"/>
        <v>284</v>
      </c>
      <c r="M64" s="181">
        <f t="shared" si="18"/>
        <v>284</v>
      </c>
      <c r="N64" s="181">
        <f t="shared" si="18"/>
        <v>284</v>
      </c>
      <c r="O64" s="181">
        <f t="shared" si="18"/>
        <v>284</v>
      </c>
      <c r="P64" s="524">
        <f t="shared" si="17"/>
        <v>284</v>
      </c>
    </row>
    <row r="65" spans="1:16" s="100" customFormat="1" ht="13.5" customHeight="1" x14ac:dyDescent="0.3">
      <c r="A65" s="676"/>
      <c r="B65" s="104"/>
      <c r="C65" s="174" t="s">
        <v>142</v>
      </c>
      <c r="D65" s="182">
        <f t="shared" si="15"/>
        <v>42</v>
      </c>
      <c r="E65" s="182">
        <f t="shared" ref="E65:O65" si="19">E11+E29+E47</f>
        <v>42</v>
      </c>
      <c r="F65" s="182">
        <f t="shared" si="19"/>
        <v>42</v>
      </c>
      <c r="G65" s="182">
        <f t="shared" si="19"/>
        <v>42</v>
      </c>
      <c r="H65" s="182">
        <f t="shared" si="19"/>
        <v>42</v>
      </c>
      <c r="I65" s="182">
        <f t="shared" si="19"/>
        <v>42</v>
      </c>
      <c r="J65" s="182">
        <f t="shared" si="19"/>
        <v>42</v>
      </c>
      <c r="K65" s="182">
        <f t="shared" si="19"/>
        <v>42</v>
      </c>
      <c r="L65" s="182">
        <f t="shared" si="19"/>
        <v>42</v>
      </c>
      <c r="M65" s="182">
        <f t="shared" si="19"/>
        <v>42</v>
      </c>
      <c r="N65" s="182">
        <f t="shared" si="19"/>
        <v>42</v>
      </c>
      <c r="O65" s="182">
        <f t="shared" si="19"/>
        <v>42</v>
      </c>
      <c r="P65" s="523">
        <f t="shared" si="17"/>
        <v>42</v>
      </c>
    </row>
    <row r="66" spans="1:16" s="100" customFormat="1" ht="13.5" customHeight="1" x14ac:dyDescent="0.3">
      <c r="A66" s="676"/>
      <c r="B66" s="104"/>
      <c r="C66" s="175" t="s">
        <v>143</v>
      </c>
      <c r="D66" s="182">
        <f t="shared" si="15"/>
        <v>225</v>
      </c>
      <c r="E66" s="182">
        <f t="shared" ref="E66:O66" si="20">E12+E30+E48</f>
        <v>225</v>
      </c>
      <c r="F66" s="182">
        <f t="shared" si="20"/>
        <v>225</v>
      </c>
      <c r="G66" s="182">
        <f t="shared" si="20"/>
        <v>225</v>
      </c>
      <c r="H66" s="182">
        <f t="shared" si="20"/>
        <v>225</v>
      </c>
      <c r="I66" s="182">
        <f t="shared" si="20"/>
        <v>225</v>
      </c>
      <c r="J66" s="182">
        <f t="shared" si="20"/>
        <v>225</v>
      </c>
      <c r="K66" s="182">
        <f t="shared" si="20"/>
        <v>225</v>
      </c>
      <c r="L66" s="182">
        <f t="shared" si="20"/>
        <v>225</v>
      </c>
      <c r="M66" s="182">
        <f t="shared" si="20"/>
        <v>225</v>
      </c>
      <c r="N66" s="182">
        <f t="shared" si="20"/>
        <v>225</v>
      </c>
      <c r="O66" s="182">
        <f t="shared" si="20"/>
        <v>225</v>
      </c>
      <c r="P66" s="523">
        <f t="shared" si="17"/>
        <v>225</v>
      </c>
    </row>
    <row r="67" spans="1:16" s="100" customFormat="1" ht="13.5" customHeight="1" x14ac:dyDescent="0.3">
      <c r="A67" s="676"/>
      <c r="B67" s="104"/>
      <c r="C67" s="175" t="s">
        <v>144</v>
      </c>
      <c r="D67" s="182">
        <f t="shared" si="15"/>
        <v>0</v>
      </c>
      <c r="E67" s="182">
        <f t="shared" ref="E67:O67" si="21">E13+E31+E49</f>
        <v>0</v>
      </c>
      <c r="F67" s="182">
        <f t="shared" si="21"/>
        <v>0</v>
      </c>
      <c r="G67" s="182">
        <f t="shared" si="21"/>
        <v>0</v>
      </c>
      <c r="H67" s="182">
        <f t="shared" si="21"/>
        <v>0</v>
      </c>
      <c r="I67" s="182">
        <f t="shared" si="21"/>
        <v>0</v>
      </c>
      <c r="J67" s="182">
        <f t="shared" si="21"/>
        <v>0</v>
      </c>
      <c r="K67" s="182">
        <f t="shared" si="21"/>
        <v>0</v>
      </c>
      <c r="L67" s="182">
        <f t="shared" si="21"/>
        <v>0</v>
      </c>
      <c r="M67" s="182">
        <f t="shared" si="21"/>
        <v>0</v>
      </c>
      <c r="N67" s="182">
        <f t="shared" si="21"/>
        <v>0</v>
      </c>
      <c r="O67" s="182">
        <f t="shared" si="21"/>
        <v>0</v>
      </c>
      <c r="P67" s="523">
        <f t="shared" si="17"/>
        <v>0</v>
      </c>
    </row>
    <row r="68" spans="1:16" s="100" customFormat="1" ht="13.5" customHeight="1" x14ac:dyDescent="0.3">
      <c r="A68" s="676"/>
      <c r="B68" s="104"/>
      <c r="C68" s="175" t="s">
        <v>344</v>
      </c>
      <c r="D68" s="182">
        <f t="shared" si="15"/>
        <v>17</v>
      </c>
      <c r="E68" s="182">
        <f t="shared" ref="E68:O68" si="22">E14+E32+E50</f>
        <v>17</v>
      </c>
      <c r="F68" s="182">
        <f t="shared" si="22"/>
        <v>17</v>
      </c>
      <c r="G68" s="182">
        <f t="shared" si="22"/>
        <v>17</v>
      </c>
      <c r="H68" s="182">
        <f t="shared" si="22"/>
        <v>17</v>
      </c>
      <c r="I68" s="182">
        <f t="shared" si="22"/>
        <v>17</v>
      </c>
      <c r="J68" s="182">
        <f t="shared" si="22"/>
        <v>17</v>
      </c>
      <c r="K68" s="182">
        <f t="shared" si="22"/>
        <v>17</v>
      </c>
      <c r="L68" s="182">
        <f t="shared" si="22"/>
        <v>17</v>
      </c>
      <c r="M68" s="182">
        <f t="shared" si="22"/>
        <v>17</v>
      </c>
      <c r="N68" s="182">
        <f t="shared" si="22"/>
        <v>17</v>
      </c>
      <c r="O68" s="182">
        <f t="shared" si="22"/>
        <v>17</v>
      </c>
      <c r="P68" s="523">
        <f t="shared" si="17"/>
        <v>17</v>
      </c>
    </row>
    <row r="69" spans="1:16" s="100" customFormat="1" ht="13.5" customHeight="1" x14ac:dyDescent="0.3">
      <c r="A69" s="676"/>
      <c r="B69" s="104"/>
      <c r="C69" s="105" t="s">
        <v>145</v>
      </c>
      <c r="D69" s="182">
        <f t="shared" si="15"/>
        <v>38</v>
      </c>
      <c r="E69" s="182">
        <f t="shared" ref="E69:O69" si="23">E15+E33+E51</f>
        <v>38</v>
      </c>
      <c r="F69" s="182">
        <f t="shared" si="23"/>
        <v>38</v>
      </c>
      <c r="G69" s="182">
        <f t="shared" si="23"/>
        <v>38</v>
      </c>
      <c r="H69" s="182">
        <f t="shared" si="23"/>
        <v>38</v>
      </c>
      <c r="I69" s="182">
        <f t="shared" si="23"/>
        <v>38</v>
      </c>
      <c r="J69" s="182">
        <f t="shared" si="23"/>
        <v>38</v>
      </c>
      <c r="K69" s="182">
        <f t="shared" si="23"/>
        <v>38</v>
      </c>
      <c r="L69" s="182">
        <f t="shared" si="23"/>
        <v>38</v>
      </c>
      <c r="M69" s="182">
        <f t="shared" si="23"/>
        <v>38</v>
      </c>
      <c r="N69" s="182">
        <f t="shared" si="23"/>
        <v>38</v>
      </c>
      <c r="O69" s="182">
        <f t="shared" si="23"/>
        <v>38</v>
      </c>
      <c r="P69" s="523">
        <f t="shared" si="17"/>
        <v>38</v>
      </c>
    </row>
    <row r="70" spans="1:16" s="100" customFormat="1" ht="13.5" customHeight="1" x14ac:dyDescent="0.3">
      <c r="A70" s="676"/>
      <c r="B70" s="104"/>
      <c r="C70" s="109" t="s">
        <v>146</v>
      </c>
      <c r="D70" s="182">
        <f t="shared" si="15"/>
        <v>27</v>
      </c>
      <c r="E70" s="182">
        <f t="shared" ref="E70:O70" si="24">E16+E34+E52</f>
        <v>27</v>
      </c>
      <c r="F70" s="182">
        <f t="shared" si="24"/>
        <v>27</v>
      </c>
      <c r="G70" s="182">
        <f t="shared" si="24"/>
        <v>27</v>
      </c>
      <c r="H70" s="182">
        <f t="shared" si="24"/>
        <v>27</v>
      </c>
      <c r="I70" s="182">
        <f t="shared" si="24"/>
        <v>27</v>
      </c>
      <c r="J70" s="182">
        <f t="shared" si="24"/>
        <v>27</v>
      </c>
      <c r="K70" s="182">
        <f t="shared" si="24"/>
        <v>27</v>
      </c>
      <c r="L70" s="182">
        <f t="shared" si="24"/>
        <v>27</v>
      </c>
      <c r="M70" s="182">
        <f t="shared" si="24"/>
        <v>27</v>
      </c>
      <c r="N70" s="182">
        <f t="shared" si="24"/>
        <v>27</v>
      </c>
      <c r="O70" s="182">
        <f t="shared" si="24"/>
        <v>27</v>
      </c>
      <c r="P70" s="523">
        <f t="shared" si="17"/>
        <v>27</v>
      </c>
    </row>
    <row r="71" spans="1:16" s="100" customFormat="1" ht="13.5" customHeight="1" x14ac:dyDescent="0.3">
      <c r="A71" s="676"/>
      <c r="B71" s="104"/>
      <c r="C71" s="109" t="s">
        <v>147</v>
      </c>
      <c r="D71" s="182">
        <f t="shared" si="15"/>
        <v>61</v>
      </c>
      <c r="E71" s="182">
        <f t="shared" ref="E71:O71" si="25">E17+E35+E53</f>
        <v>61</v>
      </c>
      <c r="F71" s="182">
        <f t="shared" si="25"/>
        <v>61</v>
      </c>
      <c r="G71" s="182">
        <f t="shared" si="25"/>
        <v>61</v>
      </c>
      <c r="H71" s="182">
        <f t="shared" si="25"/>
        <v>61</v>
      </c>
      <c r="I71" s="182">
        <f t="shared" si="25"/>
        <v>61</v>
      </c>
      <c r="J71" s="182">
        <f t="shared" si="25"/>
        <v>61</v>
      </c>
      <c r="K71" s="182">
        <f t="shared" si="25"/>
        <v>61</v>
      </c>
      <c r="L71" s="182">
        <f t="shared" si="25"/>
        <v>61</v>
      </c>
      <c r="M71" s="182">
        <f t="shared" si="25"/>
        <v>61</v>
      </c>
      <c r="N71" s="182">
        <f t="shared" si="25"/>
        <v>61</v>
      </c>
      <c r="O71" s="182">
        <f t="shared" si="25"/>
        <v>61</v>
      </c>
      <c r="P71" s="523">
        <f t="shared" si="17"/>
        <v>61</v>
      </c>
    </row>
    <row r="72" spans="1:16" s="100" customFormat="1" ht="13.5" customHeight="1" x14ac:dyDescent="0.3">
      <c r="A72" s="676"/>
      <c r="B72" s="104"/>
      <c r="C72" s="109" t="s">
        <v>148</v>
      </c>
      <c r="D72" s="182">
        <f t="shared" si="15"/>
        <v>7</v>
      </c>
      <c r="E72" s="182">
        <f t="shared" ref="E72:O72" si="26">E18+E36+E54</f>
        <v>7</v>
      </c>
      <c r="F72" s="182">
        <f t="shared" si="26"/>
        <v>7</v>
      </c>
      <c r="G72" s="182">
        <f t="shared" si="26"/>
        <v>7</v>
      </c>
      <c r="H72" s="182">
        <f t="shared" si="26"/>
        <v>7</v>
      </c>
      <c r="I72" s="182">
        <f t="shared" si="26"/>
        <v>7</v>
      </c>
      <c r="J72" s="182">
        <f t="shared" si="26"/>
        <v>7</v>
      </c>
      <c r="K72" s="182">
        <f t="shared" si="26"/>
        <v>7</v>
      </c>
      <c r="L72" s="182">
        <f t="shared" si="26"/>
        <v>7</v>
      </c>
      <c r="M72" s="182">
        <f t="shared" si="26"/>
        <v>7</v>
      </c>
      <c r="N72" s="182">
        <f t="shared" si="26"/>
        <v>7</v>
      </c>
      <c r="O72" s="182">
        <f t="shared" si="26"/>
        <v>7</v>
      </c>
      <c r="P72" s="523">
        <f t="shared" si="17"/>
        <v>7</v>
      </c>
    </row>
    <row r="73" spans="1:16" s="100" customFormat="1" ht="13.5" customHeight="1" x14ac:dyDescent="0.3">
      <c r="A73" s="676"/>
      <c r="B73" s="104"/>
      <c r="C73" s="176" t="s">
        <v>252</v>
      </c>
      <c r="D73" s="182">
        <f t="shared" si="15"/>
        <v>18</v>
      </c>
      <c r="E73" s="182">
        <f t="shared" ref="E73:O73" si="27">E19+E37+E55</f>
        <v>18</v>
      </c>
      <c r="F73" s="182">
        <f t="shared" si="27"/>
        <v>18</v>
      </c>
      <c r="G73" s="182">
        <f t="shared" si="27"/>
        <v>18</v>
      </c>
      <c r="H73" s="182">
        <f t="shared" si="27"/>
        <v>18</v>
      </c>
      <c r="I73" s="182">
        <f t="shared" si="27"/>
        <v>18</v>
      </c>
      <c r="J73" s="182">
        <f t="shared" si="27"/>
        <v>18</v>
      </c>
      <c r="K73" s="182">
        <f t="shared" si="27"/>
        <v>18</v>
      </c>
      <c r="L73" s="182">
        <f t="shared" si="27"/>
        <v>18</v>
      </c>
      <c r="M73" s="182">
        <f t="shared" si="27"/>
        <v>18</v>
      </c>
      <c r="N73" s="182">
        <f t="shared" si="27"/>
        <v>18</v>
      </c>
      <c r="O73" s="182">
        <f t="shared" si="27"/>
        <v>18</v>
      </c>
      <c r="P73" s="523">
        <f t="shared" si="17"/>
        <v>18</v>
      </c>
    </row>
    <row r="74" spans="1:16" s="100" customFormat="1" ht="13.5" customHeight="1" x14ac:dyDescent="0.3">
      <c r="A74" s="676"/>
      <c r="B74" s="104"/>
      <c r="C74" s="121" t="s">
        <v>112</v>
      </c>
      <c r="D74" s="181">
        <f t="shared" si="15"/>
        <v>550</v>
      </c>
      <c r="E74" s="183">
        <f t="shared" ref="E74:O74" si="28">E20+E38+E56</f>
        <v>550</v>
      </c>
      <c r="F74" s="183">
        <f t="shared" si="28"/>
        <v>550</v>
      </c>
      <c r="G74" s="183">
        <f t="shared" si="28"/>
        <v>550</v>
      </c>
      <c r="H74" s="183">
        <f t="shared" si="28"/>
        <v>550</v>
      </c>
      <c r="I74" s="183">
        <f t="shared" si="28"/>
        <v>550</v>
      </c>
      <c r="J74" s="183">
        <f t="shared" si="28"/>
        <v>550</v>
      </c>
      <c r="K74" s="183">
        <f t="shared" si="28"/>
        <v>550</v>
      </c>
      <c r="L74" s="183">
        <f t="shared" si="28"/>
        <v>550</v>
      </c>
      <c r="M74" s="183">
        <f t="shared" si="28"/>
        <v>550</v>
      </c>
      <c r="N74" s="183">
        <f t="shared" si="28"/>
        <v>550</v>
      </c>
      <c r="O74" s="183">
        <f t="shared" si="28"/>
        <v>550</v>
      </c>
      <c r="P74" s="524">
        <f t="shared" si="17"/>
        <v>550</v>
      </c>
    </row>
    <row r="75" spans="1:16" s="100" customFormat="1" ht="13.5" customHeight="1" x14ac:dyDescent="0.3">
      <c r="A75" s="676"/>
      <c r="B75" s="104"/>
      <c r="C75" s="105" t="s">
        <v>149</v>
      </c>
      <c r="D75" s="182">
        <f t="shared" si="15"/>
        <v>0</v>
      </c>
      <c r="E75" s="182">
        <f t="shared" ref="E75:O75" si="29">E21+E39+E57</f>
        <v>0</v>
      </c>
      <c r="F75" s="182">
        <f t="shared" si="29"/>
        <v>0</v>
      </c>
      <c r="G75" s="182">
        <f t="shared" si="29"/>
        <v>0</v>
      </c>
      <c r="H75" s="182">
        <f t="shared" si="29"/>
        <v>0</v>
      </c>
      <c r="I75" s="182">
        <f t="shared" si="29"/>
        <v>0</v>
      </c>
      <c r="J75" s="182">
        <f t="shared" si="29"/>
        <v>0</v>
      </c>
      <c r="K75" s="182">
        <f t="shared" si="29"/>
        <v>0</v>
      </c>
      <c r="L75" s="182">
        <f t="shared" si="29"/>
        <v>0</v>
      </c>
      <c r="M75" s="182">
        <f t="shared" si="29"/>
        <v>0</v>
      </c>
      <c r="N75" s="182">
        <f t="shared" si="29"/>
        <v>0</v>
      </c>
      <c r="O75" s="182">
        <f t="shared" si="29"/>
        <v>0</v>
      </c>
      <c r="P75" s="523">
        <f t="shared" si="17"/>
        <v>0</v>
      </c>
    </row>
    <row r="76" spans="1:16" s="100" customFormat="1" ht="13.5" customHeight="1" x14ac:dyDescent="0.3">
      <c r="A76" s="676"/>
      <c r="B76" s="104"/>
      <c r="C76" s="109" t="s">
        <v>150</v>
      </c>
      <c r="D76" s="182">
        <f t="shared" si="15"/>
        <v>9</v>
      </c>
      <c r="E76" s="182">
        <f t="shared" ref="E76:O76" si="30">E22+E40+E58</f>
        <v>9</v>
      </c>
      <c r="F76" s="182">
        <f t="shared" si="30"/>
        <v>9</v>
      </c>
      <c r="G76" s="182">
        <f t="shared" si="30"/>
        <v>9</v>
      </c>
      <c r="H76" s="182">
        <f t="shared" si="30"/>
        <v>9</v>
      </c>
      <c r="I76" s="182">
        <f t="shared" si="30"/>
        <v>9</v>
      </c>
      <c r="J76" s="182">
        <f t="shared" si="30"/>
        <v>9</v>
      </c>
      <c r="K76" s="182">
        <f t="shared" si="30"/>
        <v>9</v>
      </c>
      <c r="L76" s="182">
        <f t="shared" si="30"/>
        <v>9</v>
      </c>
      <c r="M76" s="182">
        <f t="shared" si="30"/>
        <v>9</v>
      </c>
      <c r="N76" s="182">
        <f t="shared" si="30"/>
        <v>9</v>
      </c>
      <c r="O76" s="182">
        <f t="shared" si="30"/>
        <v>9</v>
      </c>
      <c r="P76" s="523">
        <f t="shared" si="17"/>
        <v>9</v>
      </c>
    </row>
    <row r="77" spans="1:16" s="100" customFormat="1" ht="13.5" customHeight="1" x14ac:dyDescent="0.3">
      <c r="A77" s="676"/>
      <c r="B77" s="104"/>
      <c r="C77" s="105" t="s">
        <v>151</v>
      </c>
      <c r="D77" s="182">
        <f t="shared" si="15"/>
        <v>29</v>
      </c>
      <c r="E77" s="182">
        <f t="shared" ref="E77:O77" si="31">E23+E41+E59</f>
        <v>29</v>
      </c>
      <c r="F77" s="182">
        <f t="shared" si="31"/>
        <v>29</v>
      </c>
      <c r="G77" s="182">
        <f t="shared" si="31"/>
        <v>29</v>
      </c>
      <c r="H77" s="182">
        <f t="shared" si="31"/>
        <v>29</v>
      </c>
      <c r="I77" s="182">
        <f t="shared" si="31"/>
        <v>29</v>
      </c>
      <c r="J77" s="182">
        <f t="shared" si="31"/>
        <v>29</v>
      </c>
      <c r="K77" s="182">
        <f t="shared" si="31"/>
        <v>29</v>
      </c>
      <c r="L77" s="182">
        <f t="shared" si="31"/>
        <v>29</v>
      </c>
      <c r="M77" s="182">
        <f t="shared" si="31"/>
        <v>29</v>
      </c>
      <c r="N77" s="182">
        <f t="shared" si="31"/>
        <v>29</v>
      </c>
      <c r="O77" s="182">
        <f t="shared" si="31"/>
        <v>29</v>
      </c>
      <c r="P77" s="523">
        <f t="shared" si="17"/>
        <v>29</v>
      </c>
    </row>
    <row r="78" spans="1:16" s="100" customFormat="1" ht="13.5" customHeight="1" x14ac:dyDescent="0.3">
      <c r="A78" s="676"/>
      <c r="B78" s="104"/>
      <c r="C78" s="121" t="s">
        <v>113</v>
      </c>
      <c r="D78" s="181">
        <f t="shared" si="15"/>
        <v>38</v>
      </c>
      <c r="E78" s="181">
        <f t="shared" ref="E78:O78" si="32">E24+E42+E60</f>
        <v>38</v>
      </c>
      <c r="F78" s="181">
        <f t="shared" si="32"/>
        <v>38</v>
      </c>
      <c r="G78" s="181">
        <f t="shared" si="32"/>
        <v>38</v>
      </c>
      <c r="H78" s="181">
        <f t="shared" si="32"/>
        <v>38</v>
      </c>
      <c r="I78" s="181">
        <f t="shared" si="32"/>
        <v>38</v>
      </c>
      <c r="J78" s="181">
        <f t="shared" si="32"/>
        <v>38</v>
      </c>
      <c r="K78" s="181">
        <f t="shared" si="32"/>
        <v>38</v>
      </c>
      <c r="L78" s="181">
        <f t="shared" si="32"/>
        <v>38</v>
      </c>
      <c r="M78" s="181">
        <f t="shared" si="32"/>
        <v>38</v>
      </c>
      <c r="N78" s="181">
        <f t="shared" si="32"/>
        <v>38</v>
      </c>
      <c r="O78" s="181">
        <f t="shared" si="32"/>
        <v>38</v>
      </c>
      <c r="P78" s="524">
        <f t="shared" si="17"/>
        <v>38</v>
      </c>
    </row>
    <row r="79" spans="1:16" s="100" customFormat="1" ht="13.5" customHeight="1" x14ac:dyDescent="0.3">
      <c r="A79" s="676"/>
      <c r="B79" s="104"/>
      <c r="C79" s="121" t="s">
        <v>120</v>
      </c>
      <c r="D79" s="181">
        <f t="shared" si="15"/>
        <v>588</v>
      </c>
      <c r="E79" s="181">
        <f t="shared" ref="E79:O79" si="33">E25+E43+E61</f>
        <v>588</v>
      </c>
      <c r="F79" s="181">
        <f t="shared" si="33"/>
        <v>588</v>
      </c>
      <c r="G79" s="181">
        <f t="shared" si="33"/>
        <v>588</v>
      </c>
      <c r="H79" s="181">
        <f t="shared" si="33"/>
        <v>588</v>
      </c>
      <c r="I79" s="181">
        <f t="shared" si="33"/>
        <v>588</v>
      </c>
      <c r="J79" s="181">
        <f t="shared" si="33"/>
        <v>588</v>
      </c>
      <c r="K79" s="181">
        <f t="shared" si="33"/>
        <v>588</v>
      </c>
      <c r="L79" s="181">
        <f t="shared" si="33"/>
        <v>588</v>
      </c>
      <c r="M79" s="181">
        <f t="shared" si="33"/>
        <v>588</v>
      </c>
      <c r="N79" s="181">
        <f t="shared" si="33"/>
        <v>588</v>
      </c>
      <c r="O79" s="181">
        <f t="shared" si="33"/>
        <v>588</v>
      </c>
      <c r="P79" s="524">
        <f t="shared" si="17"/>
        <v>588</v>
      </c>
    </row>
    <row r="80" spans="1:16" s="100" customFormat="1" ht="13.5" hidden="1" customHeight="1" x14ac:dyDescent="0.3">
      <c r="A80" s="677"/>
      <c r="B80" s="184" t="s">
        <v>253</v>
      </c>
      <c r="C80" s="185"/>
      <c r="D80" s="186"/>
      <c r="E80" s="186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8"/>
    </row>
    <row r="81" spans="1:16" s="100" customFormat="1" ht="13.5" hidden="1" customHeight="1" x14ac:dyDescent="0.3">
      <c r="A81" s="676"/>
      <c r="B81" s="104"/>
      <c r="C81" s="105" t="s">
        <v>152</v>
      </c>
      <c r="D81" s="179">
        <v>0</v>
      </c>
      <c r="E81" s="179">
        <v>0</v>
      </c>
      <c r="F81" s="179">
        <v>0</v>
      </c>
      <c r="G81" s="179">
        <v>0</v>
      </c>
      <c r="H81" s="179">
        <v>0</v>
      </c>
      <c r="I81" s="179">
        <v>0</v>
      </c>
      <c r="J81" s="179">
        <v>0</v>
      </c>
      <c r="K81" s="179">
        <v>0</v>
      </c>
      <c r="L81" s="179">
        <v>0</v>
      </c>
      <c r="M81" s="179">
        <v>0</v>
      </c>
      <c r="N81" s="179">
        <v>0</v>
      </c>
      <c r="O81" s="179">
        <v>0</v>
      </c>
      <c r="P81" s="189">
        <f>SUM(D81:O81)</f>
        <v>0</v>
      </c>
    </row>
    <row r="82" spans="1:16" s="100" customFormat="1" ht="13.5" hidden="1" customHeight="1" x14ac:dyDescent="0.3">
      <c r="A82" s="676"/>
      <c r="B82" s="104"/>
      <c r="C82" s="105" t="s">
        <v>153</v>
      </c>
      <c r="D82" s="179">
        <v>0</v>
      </c>
      <c r="E82" s="179">
        <v>0</v>
      </c>
      <c r="F82" s="179">
        <v>0</v>
      </c>
      <c r="G82" s="179">
        <v>0</v>
      </c>
      <c r="H82" s="179">
        <v>0</v>
      </c>
      <c r="I82" s="179">
        <v>0</v>
      </c>
      <c r="J82" s="179">
        <v>0</v>
      </c>
      <c r="K82" s="179">
        <v>0</v>
      </c>
      <c r="L82" s="179">
        <v>0</v>
      </c>
      <c r="M82" s="179">
        <v>0</v>
      </c>
      <c r="N82" s="179">
        <v>0</v>
      </c>
      <c r="O82" s="179">
        <v>0</v>
      </c>
      <c r="P82" s="189">
        <f>SUM(D82:O82)</f>
        <v>0</v>
      </c>
    </row>
    <row r="83" spans="1:16" s="100" customFormat="1" ht="13.5" hidden="1" customHeight="1" x14ac:dyDescent="0.3">
      <c r="A83" s="676"/>
      <c r="B83" s="111"/>
      <c r="C83" s="105" t="s">
        <v>154</v>
      </c>
      <c r="D83" s="179">
        <v>0</v>
      </c>
      <c r="E83" s="179">
        <v>0</v>
      </c>
      <c r="F83" s="179">
        <v>0</v>
      </c>
      <c r="G83" s="179">
        <v>0</v>
      </c>
      <c r="H83" s="179">
        <v>0</v>
      </c>
      <c r="I83" s="179">
        <v>0</v>
      </c>
      <c r="J83" s="179">
        <v>0</v>
      </c>
      <c r="K83" s="179">
        <v>0</v>
      </c>
      <c r="L83" s="179">
        <v>0</v>
      </c>
      <c r="M83" s="179">
        <v>0</v>
      </c>
      <c r="N83" s="179">
        <v>0</v>
      </c>
      <c r="O83" s="179">
        <v>0</v>
      </c>
      <c r="P83" s="190">
        <f>AVERAGE(D83:O83)</f>
        <v>0</v>
      </c>
    </row>
    <row r="84" spans="1:16" s="100" customFormat="1" ht="13.5" customHeight="1" x14ac:dyDescent="0.3">
      <c r="A84" s="677"/>
      <c r="B84" s="681" t="s">
        <v>229</v>
      </c>
      <c r="C84" s="682"/>
      <c r="D84" s="683"/>
      <c r="E84" s="683"/>
      <c r="F84" s="684"/>
      <c r="G84" s="684"/>
      <c r="H84" s="684"/>
      <c r="I84" s="684"/>
      <c r="J84" s="684"/>
      <c r="K84" s="684"/>
      <c r="L84" s="684"/>
      <c r="M84" s="684"/>
      <c r="N84" s="684"/>
      <c r="O84" s="684"/>
      <c r="P84" s="685"/>
    </row>
    <row r="85" spans="1:16" s="100" customFormat="1" ht="13.5" customHeight="1" x14ac:dyDescent="0.3">
      <c r="A85" s="676"/>
      <c r="B85" s="104"/>
      <c r="C85" s="191" t="s">
        <v>230</v>
      </c>
      <c r="D85" s="178">
        <v>54</v>
      </c>
      <c r="E85" s="178">
        <v>54</v>
      </c>
      <c r="F85" s="178">
        <v>54</v>
      </c>
      <c r="G85" s="178">
        <v>54</v>
      </c>
      <c r="H85" s="178">
        <v>54</v>
      </c>
      <c r="I85" s="178">
        <v>54</v>
      </c>
      <c r="J85" s="178">
        <v>54</v>
      </c>
      <c r="K85" s="178">
        <v>54</v>
      </c>
      <c r="L85" s="178">
        <v>54</v>
      </c>
      <c r="M85" s="178">
        <v>54</v>
      </c>
      <c r="N85" s="178">
        <v>54</v>
      </c>
      <c r="O85" s="178">
        <v>54</v>
      </c>
      <c r="P85" s="525">
        <f>AVERAGE(D85:O85)</f>
        <v>54</v>
      </c>
    </row>
    <row r="86" spans="1:16" s="100" customFormat="1" ht="13.5" customHeight="1" x14ac:dyDescent="0.3">
      <c r="A86" s="676"/>
      <c r="B86" s="104"/>
      <c r="C86" s="109" t="s">
        <v>231</v>
      </c>
      <c r="D86" s="179">
        <v>3</v>
      </c>
      <c r="E86" s="179">
        <v>3</v>
      </c>
      <c r="F86" s="179">
        <v>3</v>
      </c>
      <c r="G86" s="179">
        <v>3</v>
      </c>
      <c r="H86" s="179">
        <v>3</v>
      </c>
      <c r="I86" s="179">
        <v>3</v>
      </c>
      <c r="J86" s="179">
        <v>3</v>
      </c>
      <c r="K86" s="179">
        <v>3</v>
      </c>
      <c r="L86" s="179">
        <v>3</v>
      </c>
      <c r="M86" s="179">
        <v>3</v>
      </c>
      <c r="N86" s="179">
        <v>3</v>
      </c>
      <c r="O86" s="179">
        <v>3</v>
      </c>
      <c r="P86" s="523">
        <f>AVERAGE(D86:O86)</f>
        <v>3</v>
      </c>
    </row>
    <row r="87" spans="1:16" s="100" customFormat="1" ht="13.5" customHeight="1" x14ac:dyDescent="0.3">
      <c r="A87" s="678"/>
      <c r="B87" s="111"/>
      <c r="C87" s="136" t="s">
        <v>40</v>
      </c>
      <c r="D87" s="192">
        <f>D85+D86</f>
        <v>57</v>
      </c>
      <c r="E87" s="192">
        <f t="shared" ref="E87:P87" si="34">E85+E86</f>
        <v>57</v>
      </c>
      <c r="F87" s="192">
        <f t="shared" si="34"/>
        <v>57</v>
      </c>
      <c r="G87" s="192">
        <f t="shared" si="34"/>
        <v>57</v>
      </c>
      <c r="H87" s="192">
        <f>H85+H86</f>
        <v>57</v>
      </c>
      <c r="I87" s="192">
        <f t="shared" si="34"/>
        <v>57</v>
      </c>
      <c r="J87" s="192">
        <f t="shared" si="34"/>
        <v>57</v>
      </c>
      <c r="K87" s="192">
        <f t="shared" si="34"/>
        <v>57</v>
      </c>
      <c r="L87" s="192">
        <f t="shared" si="34"/>
        <v>57</v>
      </c>
      <c r="M87" s="192">
        <f t="shared" si="34"/>
        <v>57</v>
      </c>
      <c r="N87" s="192">
        <f t="shared" si="34"/>
        <v>57</v>
      </c>
      <c r="O87" s="192">
        <f t="shared" si="34"/>
        <v>57</v>
      </c>
      <c r="P87" s="524">
        <f t="shared" si="34"/>
        <v>57</v>
      </c>
    </row>
    <row r="88" spans="1:16" s="100" customFormat="1" ht="13.5" customHeight="1" x14ac:dyDescent="0.3">
      <c r="A88" s="679"/>
      <c r="B88" s="622" t="s">
        <v>354</v>
      </c>
      <c r="C88" s="623"/>
      <c r="D88" s="624"/>
      <c r="E88" s="624"/>
      <c r="F88" s="625"/>
      <c r="G88" s="625"/>
      <c r="H88" s="625"/>
      <c r="I88" s="625"/>
      <c r="J88" s="625"/>
      <c r="K88" s="625"/>
      <c r="L88" s="625"/>
      <c r="M88" s="625"/>
      <c r="N88" s="625"/>
      <c r="O88" s="625"/>
      <c r="P88" s="626"/>
    </row>
    <row r="89" spans="1:16" s="100" customFormat="1" ht="13.5" customHeight="1" x14ac:dyDescent="0.3">
      <c r="A89" s="678"/>
      <c r="B89" s="104"/>
      <c r="C89" s="193" t="s">
        <v>355</v>
      </c>
      <c r="D89" s="179">
        <v>4</v>
      </c>
      <c r="E89" s="179">
        <v>4</v>
      </c>
      <c r="F89" s="179">
        <v>4</v>
      </c>
      <c r="G89" s="179">
        <v>4</v>
      </c>
      <c r="H89" s="179">
        <v>4</v>
      </c>
      <c r="I89" s="179">
        <v>4</v>
      </c>
      <c r="J89" s="179">
        <v>4</v>
      </c>
      <c r="K89" s="179">
        <v>4</v>
      </c>
      <c r="L89" s="179">
        <v>4</v>
      </c>
      <c r="M89" s="179">
        <v>4</v>
      </c>
      <c r="N89" s="179">
        <v>4</v>
      </c>
      <c r="O89" s="179">
        <v>4</v>
      </c>
      <c r="P89" s="627">
        <f t="shared" ref="P89:P96" si="35">SUM(D89:O89)</f>
        <v>48</v>
      </c>
    </row>
    <row r="90" spans="1:16" s="100" customFormat="1" ht="13.5" customHeight="1" x14ac:dyDescent="0.3">
      <c r="A90" s="679"/>
      <c r="B90" s="622" t="s">
        <v>356</v>
      </c>
      <c r="C90" s="623"/>
      <c r="D90" s="624"/>
      <c r="E90" s="624"/>
      <c r="F90" s="625"/>
      <c r="G90" s="625"/>
      <c r="H90" s="625"/>
      <c r="I90" s="625"/>
      <c r="J90" s="625"/>
      <c r="K90" s="625"/>
      <c r="L90" s="625"/>
      <c r="M90" s="625"/>
      <c r="N90" s="625"/>
      <c r="O90" s="625"/>
      <c r="P90" s="626"/>
    </row>
    <row r="91" spans="1:16" s="100" customFormat="1" ht="13.5" customHeight="1" x14ac:dyDescent="0.3">
      <c r="A91" s="678"/>
      <c r="B91" s="104"/>
      <c r="C91" s="193" t="s">
        <v>357</v>
      </c>
      <c r="D91" s="194">
        <f>D92+D93+D94</f>
        <v>2358</v>
      </c>
      <c r="E91" s="194">
        <f t="shared" ref="E91:O91" si="36">E92+E93+E94</f>
        <v>2358</v>
      </c>
      <c r="F91" s="194">
        <f t="shared" si="36"/>
        <v>2358</v>
      </c>
      <c r="G91" s="194">
        <f t="shared" si="36"/>
        <v>2358</v>
      </c>
      <c r="H91" s="194">
        <f t="shared" si="36"/>
        <v>2358</v>
      </c>
      <c r="I91" s="194">
        <f t="shared" si="36"/>
        <v>2358</v>
      </c>
      <c r="J91" s="194">
        <f t="shared" si="36"/>
        <v>2358</v>
      </c>
      <c r="K91" s="194">
        <f t="shared" si="36"/>
        <v>2358</v>
      </c>
      <c r="L91" s="194">
        <f t="shared" si="36"/>
        <v>2358</v>
      </c>
      <c r="M91" s="194">
        <f t="shared" si="36"/>
        <v>2358</v>
      </c>
      <c r="N91" s="194">
        <f t="shared" si="36"/>
        <v>2358</v>
      </c>
      <c r="O91" s="194">
        <f t="shared" si="36"/>
        <v>2358</v>
      </c>
      <c r="P91" s="628">
        <f t="shared" si="35"/>
        <v>28296</v>
      </c>
    </row>
    <row r="92" spans="1:16" s="100" customFormat="1" ht="13.5" customHeight="1" x14ac:dyDescent="0.3">
      <c r="A92" s="678"/>
      <c r="B92" s="104"/>
      <c r="C92" s="174" t="s">
        <v>358</v>
      </c>
      <c r="D92" s="179">
        <v>40</v>
      </c>
      <c r="E92" s="179">
        <v>40</v>
      </c>
      <c r="F92" s="179">
        <v>40</v>
      </c>
      <c r="G92" s="179">
        <v>40</v>
      </c>
      <c r="H92" s="179">
        <v>40</v>
      </c>
      <c r="I92" s="179">
        <v>40</v>
      </c>
      <c r="J92" s="179">
        <v>40</v>
      </c>
      <c r="K92" s="179">
        <v>40</v>
      </c>
      <c r="L92" s="179">
        <v>40</v>
      </c>
      <c r="M92" s="179">
        <v>40</v>
      </c>
      <c r="N92" s="179">
        <v>40</v>
      </c>
      <c r="O92" s="179">
        <v>40</v>
      </c>
      <c r="P92" s="627">
        <f t="shared" si="35"/>
        <v>480</v>
      </c>
    </row>
    <row r="93" spans="1:16" s="100" customFormat="1" ht="13.5" customHeight="1" x14ac:dyDescent="0.3">
      <c r="A93" s="678"/>
      <c r="B93" s="104"/>
      <c r="C93" s="175" t="s">
        <v>359</v>
      </c>
      <c r="D93" s="179">
        <v>2300</v>
      </c>
      <c r="E93" s="179">
        <v>2300</v>
      </c>
      <c r="F93" s="179">
        <v>2300</v>
      </c>
      <c r="G93" s="179">
        <v>2300</v>
      </c>
      <c r="H93" s="179">
        <v>2300</v>
      </c>
      <c r="I93" s="179">
        <v>2300</v>
      </c>
      <c r="J93" s="179">
        <v>2300</v>
      </c>
      <c r="K93" s="179">
        <v>2300</v>
      </c>
      <c r="L93" s="179">
        <v>2300</v>
      </c>
      <c r="M93" s="179">
        <v>2300</v>
      </c>
      <c r="N93" s="179">
        <v>2300</v>
      </c>
      <c r="O93" s="179">
        <v>2300</v>
      </c>
      <c r="P93" s="627">
        <f t="shared" si="35"/>
        <v>27600</v>
      </c>
    </row>
    <row r="94" spans="1:16" s="100" customFormat="1" ht="13.5" customHeight="1" x14ac:dyDescent="0.3">
      <c r="A94" s="678"/>
      <c r="B94" s="104"/>
      <c r="C94" s="175" t="s">
        <v>360</v>
      </c>
      <c r="D94" s="179">
        <v>18</v>
      </c>
      <c r="E94" s="179">
        <v>18</v>
      </c>
      <c r="F94" s="179">
        <v>18</v>
      </c>
      <c r="G94" s="179">
        <v>18</v>
      </c>
      <c r="H94" s="179">
        <v>18</v>
      </c>
      <c r="I94" s="179">
        <v>18</v>
      </c>
      <c r="J94" s="179">
        <v>18</v>
      </c>
      <c r="K94" s="179">
        <v>18</v>
      </c>
      <c r="L94" s="179">
        <v>18</v>
      </c>
      <c r="M94" s="179">
        <v>18</v>
      </c>
      <c r="N94" s="179">
        <v>18</v>
      </c>
      <c r="O94" s="179">
        <v>18</v>
      </c>
      <c r="P94" s="627">
        <f t="shared" si="35"/>
        <v>216</v>
      </c>
    </row>
    <row r="95" spans="1:16" s="100" customFormat="1" ht="13.5" customHeight="1" x14ac:dyDescent="0.3">
      <c r="A95" s="678"/>
      <c r="B95" s="104"/>
      <c r="C95" s="153" t="s">
        <v>361</v>
      </c>
      <c r="D95" s="196">
        <f t="shared" ref="D95:O95" si="37">D96</f>
        <v>101258</v>
      </c>
      <c r="E95" s="196">
        <f t="shared" si="37"/>
        <v>101118</v>
      </c>
      <c r="F95" s="196">
        <f t="shared" si="37"/>
        <v>100408</v>
      </c>
      <c r="G95" s="196">
        <f t="shared" si="37"/>
        <v>100917</v>
      </c>
      <c r="H95" s="196">
        <f t="shared" si="37"/>
        <v>101028</v>
      </c>
      <c r="I95" s="196">
        <f t="shared" si="37"/>
        <v>101483</v>
      </c>
      <c r="J95" s="196">
        <f t="shared" si="37"/>
        <v>101568</v>
      </c>
      <c r="K95" s="196">
        <f t="shared" si="37"/>
        <v>100903</v>
      </c>
      <c r="L95" s="196">
        <f t="shared" si="37"/>
        <v>101023</v>
      </c>
      <c r="M95" s="196">
        <f t="shared" si="37"/>
        <v>101028</v>
      </c>
      <c r="N95" s="196">
        <f t="shared" si="37"/>
        <v>101483</v>
      </c>
      <c r="O95" s="196">
        <f t="shared" si="37"/>
        <v>100903</v>
      </c>
      <c r="P95" s="628">
        <f t="shared" si="35"/>
        <v>1213120</v>
      </c>
    </row>
    <row r="96" spans="1:16" s="100" customFormat="1" ht="13.5" customHeight="1" x14ac:dyDescent="0.3">
      <c r="A96" s="678"/>
      <c r="B96" s="104"/>
      <c r="C96" s="174" t="s">
        <v>362</v>
      </c>
      <c r="D96" s="179">
        <v>101258</v>
      </c>
      <c r="E96" s="179">
        <v>101118</v>
      </c>
      <c r="F96" s="179">
        <v>100408</v>
      </c>
      <c r="G96" s="179">
        <v>100917</v>
      </c>
      <c r="H96" s="179">
        <v>101028</v>
      </c>
      <c r="I96" s="179">
        <v>101483</v>
      </c>
      <c r="J96" s="179">
        <v>101568</v>
      </c>
      <c r="K96" s="179">
        <v>100903</v>
      </c>
      <c r="L96" s="179">
        <v>101023</v>
      </c>
      <c r="M96" s="179">
        <v>101028</v>
      </c>
      <c r="N96" s="179">
        <v>101483</v>
      </c>
      <c r="O96" s="179">
        <v>100903</v>
      </c>
      <c r="P96" s="627">
        <f t="shared" si="35"/>
        <v>1213120</v>
      </c>
    </row>
    <row r="97" spans="1:16" s="100" customFormat="1" ht="13.5" customHeight="1" x14ac:dyDescent="0.3">
      <c r="A97" s="679"/>
      <c r="B97" s="681" t="s">
        <v>363</v>
      </c>
      <c r="C97" s="682"/>
      <c r="D97" s="683"/>
      <c r="E97" s="683"/>
      <c r="F97" s="684"/>
      <c r="G97" s="684"/>
      <c r="H97" s="684"/>
      <c r="I97" s="684"/>
      <c r="J97" s="684"/>
      <c r="K97" s="684"/>
      <c r="L97" s="684"/>
      <c r="M97" s="684"/>
      <c r="N97" s="684"/>
      <c r="O97" s="684"/>
      <c r="P97" s="685"/>
    </row>
    <row r="98" spans="1:16" s="100" customFormat="1" ht="13.5" customHeight="1" x14ac:dyDescent="0.3">
      <c r="A98" s="676"/>
      <c r="B98" s="104"/>
      <c r="C98" s="197" t="s">
        <v>364</v>
      </c>
      <c r="D98" s="198">
        <v>162974</v>
      </c>
      <c r="E98" s="198">
        <v>162974</v>
      </c>
      <c r="F98" s="198">
        <v>162974</v>
      </c>
      <c r="G98" s="198">
        <v>162974</v>
      </c>
      <c r="H98" s="198">
        <v>176012</v>
      </c>
      <c r="I98" s="198">
        <v>176012</v>
      </c>
      <c r="J98" s="198">
        <v>176012</v>
      </c>
      <c r="K98" s="198">
        <v>176012</v>
      </c>
      <c r="L98" s="198">
        <v>176012</v>
      </c>
      <c r="M98" s="198">
        <v>176012</v>
      </c>
      <c r="N98" s="198">
        <v>176012</v>
      </c>
      <c r="O98" s="198">
        <v>176012</v>
      </c>
      <c r="P98" s="527">
        <f>SUM(D98:O98)</f>
        <v>2059992</v>
      </c>
    </row>
    <row r="99" spans="1:16" s="100" customFormat="1" ht="13.5" customHeight="1" x14ac:dyDescent="0.3">
      <c r="A99" s="676"/>
      <c r="B99" s="104"/>
      <c r="C99" s="199" t="s">
        <v>365</v>
      </c>
      <c r="D99" s="200">
        <v>334930</v>
      </c>
      <c r="E99" s="200">
        <v>334930</v>
      </c>
      <c r="F99" s="200">
        <v>334930</v>
      </c>
      <c r="G99" s="200">
        <f>F99*1.08</f>
        <v>361724.4</v>
      </c>
      <c r="H99" s="200">
        <f>G99</f>
        <v>361724.4</v>
      </c>
      <c r="I99" s="200">
        <f t="shared" ref="I99:O99" si="38">H99</f>
        <v>361724.4</v>
      </c>
      <c r="J99" s="200">
        <f t="shared" si="38"/>
        <v>361724.4</v>
      </c>
      <c r="K99" s="200">
        <f t="shared" si="38"/>
        <v>361724.4</v>
      </c>
      <c r="L99" s="200">
        <f t="shared" si="38"/>
        <v>361724.4</v>
      </c>
      <c r="M99" s="200">
        <f t="shared" si="38"/>
        <v>361724.4</v>
      </c>
      <c r="N99" s="200">
        <f t="shared" si="38"/>
        <v>361724.4</v>
      </c>
      <c r="O99" s="200">
        <f t="shared" si="38"/>
        <v>361724.4</v>
      </c>
      <c r="P99" s="528">
        <f>SUM(D99:O99)</f>
        <v>4260309.5999999996</v>
      </c>
    </row>
    <row r="100" spans="1:16" s="100" customFormat="1" ht="13.5" customHeight="1" x14ac:dyDescent="0.3">
      <c r="A100" s="680"/>
      <c r="B100" s="111"/>
      <c r="C100" s="136" t="s">
        <v>40</v>
      </c>
      <c r="D100" s="172">
        <f t="shared" ref="D100:P100" si="39">D98+D99</f>
        <v>497904</v>
      </c>
      <c r="E100" s="172">
        <f t="shared" si="39"/>
        <v>497904</v>
      </c>
      <c r="F100" s="172">
        <f t="shared" si="39"/>
        <v>497904</v>
      </c>
      <c r="G100" s="172">
        <f t="shared" si="39"/>
        <v>524698.4</v>
      </c>
      <c r="H100" s="172">
        <f t="shared" si="39"/>
        <v>537736.4</v>
      </c>
      <c r="I100" s="172">
        <f t="shared" si="39"/>
        <v>537736.4</v>
      </c>
      <c r="J100" s="172">
        <f t="shared" si="39"/>
        <v>537736.4</v>
      </c>
      <c r="K100" s="172">
        <f t="shared" si="39"/>
        <v>537736.4</v>
      </c>
      <c r="L100" s="172">
        <f t="shared" si="39"/>
        <v>537736.4</v>
      </c>
      <c r="M100" s="172">
        <f t="shared" si="39"/>
        <v>537736.4</v>
      </c>
      <c r="N100" s="172">
        <f t="shared" si="39"/>
        <v>537736.4</v>
      </c>
      <c r="O100" s="172">
        <f t="shared" si="39"/>
        <v>537736.4</v>
      </c>
      <c r="P100" s="529">
        <f t="shared" si="39"/>
        <v>6320301.5999999996</v>
      </c>
    </row>
    <row r="101" spans="1:16" s="100" customFormat="1" ht="13.5" hidden="1" customHeight="1" x14ac:dyDescent="0.3">
      <c r="A101" s="599" t="s">
        <v>2</v>
      </c>
      <c r="B101" s="201"/>
      <c r="C101" s="185"/>
      <c r="D101" s="202"/>
      <c r="E101" s="202"/>
      <c r="F101" s="187"/>
      <c r="G101" s="187"/>
      <c r="H101" s="187"/>
      <c r="I101" s="187"/>
      <c r="J101" s="187"/>
      <c r="K101" s="187"/>
      <c r="L101" s="187"/>
      <c r="M101" s="187"/>
      <c r="N101" s="187"/>
      <c r="O101" s="187"/>
      <c r="P101" s="203"/>
    </row>
    <row r="102" spans="1:16" s="100" customFormat="1" ht="13.5" hidden="1" customHeight="1" x14ac:dyDescent="0.3">
      <c r="A102" s="600"/>
      <c r="B102" s="184" t="s">
        <v>42</v>
      </c>
      <c r="C102" s="185"/>
      <c r="D102" s="186"/>
      <c r="E102" s="186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8"/>
    </row>
    <row r="103" spans="1:16" s="100" customFormat="1" ht="13.5" hidden="1" customHeight="1" x14ac:dyDescent="0.3">
      <c r="A103" s="557"/>
      <c r="B103" s="104"/>
      <c r="C103" s="153" t="s">
        <v>43</v>
      </c>
      <c r="D103" s="179">
        <v>0</v>
      </c>
      <c r="E103" s="179">
        <v>0</v>
      </c>
      <c r="F103" s="204">
        <v>0</v>
      </c>
      <c r="G103" s="204">
        <v>0</v>
      </c>
      <c r="H103" s="204">
        <v>0</v>
      </c>
      <c r="I103" s="204">
        <v>0</v>
      </c>
      <c r="J103" s="204">
        <v>0</v>
      </c>
      <c r="K103" s="204">
        <v>0</v>
      </c>
      <c r="L103" s="204">
        <v>0</v>
      </c>
      <c r="M103" s="204">
        <v>0</v>
      </c>
      <c r="N103" s="204">
        <v>0</v>
      </c>
      <c r="O103" s="204">
        <v>0</v>
      </c>
      <c r="P103" s="195">
        <f>SUM(D103:O103)</f>
        <v>0</v>
      </c>
    </row>
    <row r="104" spans="1:16" s="100" customFormat="1" ht="13.5" hidden="1" customHeight="1" x14ac:dyDescent="0.3">
      <c r="A104" s="557"/>
      <c r="B104" s="104"/>
      <c r="C104" s="153" t="s">
        <v>44</v>
      </c>
      <c r="D104" s="179">
        <v>0</v>
      </c>
      <c r="E104" s="179">
        <v>0</v>
      </c>
      <c r="F104" s="179">
        <v>0</v>
      </c>
      <c r="G104" s="179">
        <v>0</v>
      </c>
      <c r="H104" s="179">
        <v>0</v>
      </c>
      <c r="I104" s="179">
        <v>0</v>
      </c>
      <c r="J104" s="179">
        <v>0</v>
      </c>
      <c r="K104" s="179">
        <v>0</v>
      </c>
      <c r="L104" s="179">
        <v>0</v>
      </c>
      <c r="M104" s="179">
        <v>0</v>
      </c>
      <c r="N104" s="179">
        <v>0</v>
      </c>
      <c r="O104" s="179">
        <v>0</v>
      </c>
      <c r="P104" s="195">
        <f>SUM(D104:O104)</f>
        <v>0</v>
      </c>
    </row>
    <row r="105" spans="1:16" s="100" customFormat="1" ht="13.5" hidden="1" customHeight="1" x14ac:dyDescent="0.3">
      <c r="A105" s="557"/>
      <c r="B105" s="104"/>
      <c r="C105" s="105" t="s">
        <v>45</v>
      </c>
      <c r="D105" s="179">
        <v>0</v>
      </c>
      <c r="E105" s="179">
        <v>0</v>
      </c>
      <c r="F105" s="179">
        <v>0</v>
      </c>
      <c r="G105" s="179">
        <v>0</v>
      </c>
      <c r="H105" s="179">
        <v>0</v>
      </c>
      <c r="I105" s="179">
        <v>0</v>
      </c>
      <c r="J105" s="179">
        <v>0</v>
      </c>
      <c r="K105" s="179">
        <v>0</v>
      </c>
      <c r="L105" s="179">
        <v>0</v>
      </c>
      <c r="M105" s="179">
        <v>0</v>
      </c>
      <c r="N105" s="179">
        <v>0</v>
      </c>
      <c r="O105" s="179">
        <v>0</v>
      </c>
      <c r="P105" s="195">
        <f>SUM(D105:O105)</f>
        <v>0</v>
      </c>
    </row>
    <row r="106" spans="1:16" s="100" customFormat="1" ht="13.5" hidden="1" customHeight="1" x14ac:dyDescent="0.3">
      <c r="A106" s="557"/>
      <c r="B106" s="104"/>
      <c r="C106" s="205" t="s">
        <v>46</v>
      </c>
      <c r="D106" s="179">
        <v>0</v>
      </c>
      <c r="E106" s="179">
        <v>0</v>
      </c>
      <c r="F106" s="179">
        <v>0</v>
      </c>
      <c r="G106" s="179">
        <v>0</v>
      </c>
      <c r="H106" s="179">
        <v>0</v>
      </c>
      <c r="I106" s="179">
        <v>0</v>
      </c>
      <c r="J106" s="179">
        <v>0</v>
      </c>
      <c r="K106" s="179">
        <v>0</v>
      </c>
      <c r="L106" s="179">
        <v>0</v>
      </c>
      <c r="M106" s="179">
        <v>0</v>
      </c>
      <c r="N106" s="179">
        <v>0</v>
      </c>
      <c r="O106" s="179">
        <v>0</v>
      </c>
      <c r="P106" s="195">
        <f>SUM(D106:O106)</f>
        <v>0</v>
      </c>
    </row>
    <row r="107" spans="1:16" s="100" customFormat="1" ht="13.5" hidden="1" customHeight="1" x14ac:dyDescent="0.3">
      <c r="A107" s="557"/>
      <c r="B107" s="111"/>
      <c r="C107" s="105" t="s">
        <v>47</v>
      </c>
      <c r="D107" s="179">
        <v>0</v>
      </c>
      <c r="E107" s="179">
        <v>0</v>
      </c>
      <c r="F107" s="179">
        <v>0</v>
      </c>
      <c r="G107" s="179">
        <v>0</v>
      </c>
      <c r="H107" s="179">
        <v>0</v>
      </c>
      <c r="I107" s="179">
        <v>0</v>
      </c>
      <c r="J107" s="179">
        <v>0</v>
      </c>
      <c r="K107" s="179">
        <v>0</v>
      </c>
      <c r="L107" s="179">
        <v>0</v>
      </c>
      <c r="M107" s="179">
        <v>0</v>
      </c>
      <c r="N107" s="179">
        <v>0</v>
      </c>
      <c r="O107" s="179">
        <v>0</v>
      </c>
      <c r="P107" s="195">
        <f>SUM(D107:O107)</f>
        <v>0</v>
      </c>
    </row>
    <row r="108" spans="1:16" s="100" customFormat="1" ht="13.5" hidden="1" customHeight="1" x14ac:dyDescent="0.3">
      <c r="A108" s="600"/>
      <c r="B108" s="184" t="s">
        <v>48</v>
      </c>
      <c r="C108" s="185"/>
      <c r="D108" s="186" t="s">
        <v>2</v>
      </c>
      <c r="E108" s="186"/>
      <c r="F108" s="187"/>
      <c r="G108" s="187"/>
      <c r="H108" s="187"/>
      <c r="I108" s="187"/>
      <c r="J108" s="187"/>
      <c r="K108" s="187"/>
      <c r="L108" s="187"/>
      <c r="M108" s="187"/>
      <c r="N108" s="187"/>
      <c r="O108" s="187"/>
      <c r="P108" s="188" t="s">
        <v>2</v>
      </c>
    </row>
    <row r="109" spans="1:16" s="100" customFormat="1" ht="13.5" hidden="1" customHeight="1" x14ac:dyDescent="0.3">
      <c r="A109" s="557"/>
      <c r="B109" s="104"/>
      <c r="C109" s="153" t="s">
        <v>49</v>
      </c>
      <c r="D109" s="179">
        <v>0</v>
      </c>
      <c r="E109" s="179">
        <v>0</v>
      </c>
      <c r="F109" s="179">
        <v>0</v>
      </c>
      <c r="G109" s="179">
        <v>0</v>
      </c>
      <c r="H109" s="179">
        <v>0</v>
      </c>
      <c r="I109" s="179">
        <v>0</v>
      </c>
      <c r="J109" s="179">
        <v>0</v>
      </c>
      <c r="K109" s="179">
        <v>0</v>
      </c>
      <c r="L109" s="179">
        <v>0</v>
      </c>
      <c r="M109" s="179">
        <v>0</v>
      </c>
      <c r="N109" s="179">
        <v>0</v>
      </c>
      <c r="O109" s="179">
        <v>0</v>
      </c>
      <c r="P109" s="195">
        <f>SUM(D109:O109)</f>
        <v>0</v>
      </c>
    </row>
    <row r="110" spans="1:16" s="100" customFormat="1" ht="13.5" hidden="1" customHeight="1" x14ac:dyDescent="0.3">
      <c r="A110" s="557"/>
      <c r="B110" s="104"/>
      <c r="C110" s="153" t="s">
        <v>50</v>
      </c>
      <c r="D110" s="179">
        <v>0</v>
      </c>
      <c r="E110" s="179">
        <v>0</v>
      </c>
      <c r="F110" s="179">
        <v>0</v>
      </c>
      <c r="G110" s="179">
        <v>0</v>
      </c>
      <c r="H110" s="179">
        <v>0</v>
      </c>
      <c r="I110" s="179">
        <v>0</v>
      </c>
      <c r="J110" s="179">
        <v>0</v>
      </c>
      <c r="K110" s="179">
        <v>0</v>
      </c>
      <c r="L110" s="179">
        <v>0</v>
      </c>
      <c r="M110" s="179">
        <v>0</v>
      </c>
      <c r="N110" s="179">
        <v>0</v>
      </c>
      <c r="O110" s="179">
        <v>0</v>
      </c>
      <c r="P110" s="195">
        <f>SUM(D110:O110)</f>
        <v>0</v>
      </c>
    </row>
    <row r="111" spans="1:16" s="100" customFormat="1" ht="13.5" hidden="1" customHeight="1" x14ac:dyDescent="0.3">
      <c r="A111" s="557"/>
      <c r="B111" s="104"/>
      <c r="C111" s="153" t="s">
        <v>51</v>
      </c>
      <c r="D111" s="204">
        <v>0</v>
      </c>
      <c r="E111" s="204">
        <v>0</v>
      </c>
      <c r="F111" s="204">
        <v>0</v>
      </c>
      <c r="G111" s="204">
        <v>0</v>
      </c>
      <c r="H111" s="204">
        <v>0</v>
      </c>
      <c r="I111" s="204">
        <v>0</v>
      </c>
      <c r="J111" s="204">
        <v>0</v>
      </c>
      <c r="K111" s="204">
        <v>0</v>
      </c>
      <c r="L111" s="204">
        <v>0</v>
      </c>
      <c r="M111" s="204">
        <v>0</v>
      </c>
      <c r="N111" s="204">
        <v>0</v>
      </c>
      <c r="O111" s="204">
        <v>0</v>
      </c>
      <c r="P111" s="195">
        <f>SUM(D111:O111)</f>
        <v>0</v>
      </c>
    </row>
    <row r="112" spans="1:16" s="100" customFormat="1" ht="13.5" hidden="1" customHeight="1" x14ac:dyDescent="0.3">
      <c r="A112" s="557"/>
      <c r="B112" s="111"/>
      <c r="C112" s="105" t="s">
        <v>257</v>
      </c>
      <c r="D112" s="179">
        <v>0</v>
      </c>
      <c r="E112" s="179">
        <v>0</v>
      </c>
      <c r="F112" s="179">
        <v>0</v>
      </c>
      <c r="G112" s="179">
        <v>0</v>
      </c>
      <c r="H112" s="179">
        <v>0</v>
      </c>
      <c r="I112" s="179">
        <v>0</v>
      </c>
      <c r="J112" s="179">
        <v>0</v>
      </c>
      <c r="K112" s="179">
        <v>0</v>
      </c>
      <c r="L112" s="179">
        <v>0</v>
      </c>
      <c r="M112" s="179">
        <v>0</v>
      </c>
      <c r="N112" s="179">
        <v>0</v>
      </c>
      <c r="O112" s="179">
        <v>0</v>
      </c>
      <c r="P112" s="195">
        <f>SUM(D112:O112)</f>
        <v>0</v>
      </c>
    </row>
    <row r="113" spans="1:16" s="100" customFormat="1" ht="13.5" hidden="1" customHeight="1" x14ac:dyDescent="0.3">
      <c r="A113" s="600"/>
      <c r="B113" s="184" t="s">
        <v>52</v>
      </c>
      <c r="C113" s="185"/>
      <c r="D113" s="186" t="s">
        <v>2</v>
      </c>
      <c r="E113" s="186"/>
      <c r="F113" s="187"/>
      <c r="G113" s="187"/>
      <c r="H113" s="187"/>
      <c r="I113" s="187"/>
      <c r="J113" s="187"/>
      <c r="K113" s="187"/>
      <c r="L113" s="187"/>
      <c r="M113" s="187"/>
      <c r="N113" s="187"/>
      <c r="O113" s="187"/>
      <c r="P113" s="188"/>
    </row>
    <row r="114" spans="1:16" s="100" customFormat="1" ht="13.5" hidden="1" customHeight="1" x14ac:dyDescent="0.3">
      <c r="A114" s="557"/>
      <c r="B114" s="104"/>
      <c r="C114" s="105" t="s">
        <v>53</v>
      </c>
      <c r="D114" s="179">
        <v>0</v>
      </c>
      <c r="E114" s="179">
        <v>0</v>
      </c>
      <c r="F114" s="179">
        <v>0</v>
      </c>
      <c r="G114" s="179">
        <v>0</v>
      </c>
      <c r="H114" s="179">
        <v>0</v>
      </c>
      <c r="I114" s="179">
        <v>0</v>
      </c>
      <c r="J114" s="179">
        <v>0</v>
      </c>
      <c r="K114" s="179">
        <v>0</v>
      </c>
      <c r="L114" s="179">
        <v>0</v>
      </c>
      <c r="M114" s="179">
        <v>0</v>
      </c>
      <c r="N114" s="179">
        <v>0</v>
      </c>
      <c r="O114" s="179">
        <v>0</v>
      </c>
      <c r="P114" s="195">
        <f>SUM(D114:O114)</f>
        <v>0</v>
      </c>
    </row>
    <row r="115" spans="1:16" s="100" customFormat="1" ht="13.5" hidden="1" customHeight="1" x14ac:dyDescent="0.3">
      <c r="A115" s="557"/>
      <c r="B115" s="104"/>
      <c r="C115" s="206" t="s">
        <v>54</v>
      </c>
      <c r="D115" s="179">
        <v>0</v>
      </c>
      <c r="E115" s="179">
        <v>0</v>
      </c>
      <c r="F115" s="179">
        <v>0</v>
      </c>
      <c r="G115" s="179">
        <v>0</v>
      </c>
      <c r="H115" s="179">
        <v>0</v>
      </c>
      <c r="I115" s="179">
        <v>0</v>
      </c>
      <c r="J115" s="179">
        <v>0</v>
      </c>
      <c r="K115" s="179">
        <v>0</v>
      </c>
      <c r="L115" s="179">
        <v>0</v>
      </c>
      <c r="M115" s="179">
        <v>0</v>
      </c>
      <c r="N115" s="179">
        <v>0</v>
      </c>
      <c r="O115" s="179">
        <v>0</v>
      </c>
      <c r="P115" s="195">
        <f>SUM(D115:O115)</f>
        <v>0</v>
      </c>
    </row>
    <row r="116" spans="1:16" s="100" customFormat="1" ht="13.5" hidden="1" customHeight="1" x14ac:dyDescent="0.3">
      <c r="A116" s="557"/>
      <c r="B116" s="104"/>
      <c r="C116" s="153" t="s">
        <v>55</v>
      </c>
      <c r="D116" s="204">
        <v>0</v>
      </c>
      <c r="E116" s="204">
        <v>0</v>
      </c>
      <c r="F116" s="204">
        <v>0</v>
      </c>
      <c r="G116" s="204">
        <v>0</v>
      </c>
      <c r="H116" s="204">
        <v>0</v>
      </c>
      <c r="I116" s="204">
        <v>0</v>
      </c>
      <c r="J116" s="204">
        <v>0</v>
      </c>
      <c r="K116" s="204">
        <v>0</v>
      </c>
      <c r="L116" s="204">
        <v>0</v>
      </c>
      <c r="M116" s="204">
        <v>0</v>
      </c>
      <c r="N116" s="204">
        <v>0</v>
      </c>
      <c r="O116" s="204">
        <v>0</v>
      </c>
      <c r="P116" s="195">
        <f>SUM(D116:O116)</f>
        <v>0</v>
      </c>
    </row>
    <row r="117" spans="1:16" s="100" customFormat="1" ht="13.5" hidden="1" customHeight="1" x14ac:dyDescent="0.3">
      <c r="A117" s="557"/>
      <c r="B117" s="111"/>
      <c r="C117" s="105" t="s">
        <v>56</v>
      </c>
      <c r="D117" s="179">
        <v>0</v>
      </c>
      <c r="E117" s="179">
        <v>0</v>
      </c>
      <c r="F117" s="179">
        <v>0</v>
      </c>
      <c r="G117" s="179">
        <v>0</v>
      </c>
      <c r="H117" s="179">
        <v>0</v>
      </c>
      <c r="I117" s="179">
        <v>0</v>
      </c>
      <c r="J117" s="179">
        <v>0</v>
      </c>
      <c r="K117" s="179">
        <v>0</v>
      </c>
      <c r="L117" s="179">
        <v>0</v>
      </c>
      <c r="M117" s="179">
        <v>0</v>
      </c>
      <c r="N117" s="179">
        <v>0</v>
      </c>
      <c r="O117" s="179">
        <v>0</v>
      </c>
      <c r="P117" s="195">
        <f>SUM(D117:O117)</f>
        <v>0</v>
      </c>
    </row>
    <row r="119" spans="1:16" x14ac:dyDescent="0.2">
      <c r="C119" s="207"/>
      <c r="D119" s="208"/>
    </row>
    <row r="120" spans="1:16" x14ac:dyDescent="0.2">
      <c r="C120" s="207"/>
      <c r="D120" s="208"/>
    </row>
    <row r="121" spans="1:16" x14ac:dyDescent="0.2">
      <c r="C121" s="210"/>
      <c r="D121" s="211"/>
    </row>
  </sheetData>
  <sheetProtection password="CC39" sheet="1"/>
  <mergeCells count="7">
    <mergeCell ref="D7:O7"/>
    <mergeCell ref="A1:P1"/>
    <mergeCell ref="A2:P2"/>
    <mergeCell ref="A3:C3"/>
    <mergeCell ref="A4:C4"/>
    <mergeCell ref="A5:C5"/>
    <mergeCell ref="A6:C6"/>
  </mergeCells>
  <phoneticPr fontId="0" type="noConversion"/>
  <printOptions horizontalCentered="1"/>
  <pageMargins left="0" right="0" top="0.19685039370078741" bottom="0.19685039370078741" header="0.31496062992125984" footer="0.31496062992125984"/>
  <pageSetup paperSize="9" scale="75" fitToHeight="2" orientation="landscape" horizontalDpi="4294967295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8">
    <tabColor theme="8" tint="-0.499984740745262"/>
    <pageSetUpPr fitToPage="1"/>
  </sheetPr>
  <dimension ref="A1:IT432"/>
  <sheetViews>
    <sheetView showGridLines="0" tabSelected="1" zoomScale="85" zoomScaleNormal="85" zoomScaleSheetLayoutView="100" workbookViewId="0">
      <pane xSplit="6" ySplit="9" topLeftCell="G10" activePane="bottomRight" state="frozen"/>
      <selection activeCell="H21" sqref="H21"/>
      <selection pane="topRight" activeCell="H21" sqref="H21"/>
      <selection pane="bottomLeft" activeCell="H21" sqref="H21"/>
      <selection pane="bottomRight" activeCell="G19" sqref="G19"/>
    </sheetView>
  </sheetViews>
  <sheetFormatPr defaultColWidth="84.25" defaultRowHeight="18.75" x14ac:dyDescent="0.3"/>
  <cols>
    <col min="1" max="1" width="2.125" style="221" customWidth="1"/>
    <col min="2" max="2" width="1.625" style="221" customWidth="1"/>
    <col min="3" max="3" width="4.875" style="221" customWidth="1"/>
    <col min="4" max="4" width="43.75" style="360" customWidth="1"/>
    <col min="5" max="5" width="1.375" style="360" hidden="1" customWidth="1"/>
    <col min="6" max="6" width="2.375" style="360" customWidth="1"/>
    <col min="7" max="8" width="10.375" style="360" customWidth="1"/>
    <col min="9" max="18" width="10.375" style="221" customWidth="1"/>
    <col min="19" max="19" width="11.875" style="221" customWidth="1"/>
    <col min="20" max="20" width="13.5" style="221" bestFit="1" customWidth="1"/>
    <col min="21" max="21" width="0.625" style="221" customWidth="1"/>
    <col min="22" max="22" width="134.25" style="221" customWidth="1"/>
    <col min="23" max="25" width="26.75" style="221" customWidth="1"/>
    <col min="26" max="28" width="9.25" style="221" customWidth="1"/>
    <col min="29" max="29" width="11.75" style="221" customWidth="1"/>
    <col min="30" max="30" width="12" style="221" customWidth="1"/>
    <col min="31" max="31" width="1.375" style="221" customWidth="1"/>
    <col min="32" max="34" width="11" style="221" customWidth="1"/>
    <col min="35" max="35" width="11.75" style="221" customWidth="1"/>
    <col min="36" max="36" width="12" style="221" customWidth="1"/>
    <col min="37" max="37" width="11.75" style="221" customWidth="1"/>
    <col min="38" max="38" width="12" style="221" customWidth="1"/>
    <col min="39" max="43" width="11" style="221" customWidth="1"/>
    <col min="44" max="44" width="12.375" style="221" customWidth="1"/>
    <col min="45" max="48" width="11" style="221" customWidth="1"/>
    <col min="49" max="49" width="0.5" style="221" customWidth="1"/>
    <col min="50" max="250" width="11" style="221" customWidth="1"/>
    <col min="251" max="251" width="11" style="167" customWidth="1"/>
    <col min="252" max="252" width="11" style="221" customWidth="1"/>
    <col min="253" max="253" width="19.125" style="167" customWidth="1"/>
    <col min="254" max="254" width="10.875" style="167" customWidth="1"/>
    <col min="255" max="16384" width="84.25" style="221"/>
  </cols>
  <sheetData>
    <row r="1" spans="1:252" s="98" customFormat="1" ht="21" x14ac:dyDescent="0.35">
      <c r="A1" s="1255" t="s">
        <v>937</v>
      </c>
      <c r="B1" s="1255"/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1255"/>
      <c r="O1" s="1255"/>
      <c r="P1" s="1255"/>
      <c r="Q1" s="1255"/>
      <c r="R1" s="1255"/>
      <c r="S1" s="1255"/>
      <c r="T1" s="1255"/>
      <c r="U1" s="212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IR1" s="213"/>
    </row>
    <row r="2" spans="1:252" s="98" customFormat="1" ht="15.75" customHeight="1" x14ac:dyDescent="0.35">
      <c r="A2" s="1255" t="str">
        <f>'Orçamento (resumo)'!A2:H2</f>
        <v>Pró-Saúde - A.B.A.S.H.</v>
      </c>
      <c r="B2" s="1255"/>
      <c r="C2" s="1255"/>
      <c r="D2" s="1255"/>
      <c r="E2" s="1255"/>
      <c r="F2" s="1255"/>
      <c r="G2" s="1255"/>
      <c r="H2" s="1255"/>
      <c r="I2" s="1255"/>
      <c r="J2" s="1255"/>
      <c r="K2" s="1255"/>
      <c r="L2" s="1255"/>
      <c r="M2" s="1255"/>
      <c r="N2" s="1255"/>
      <c r="O2" s="1255"/>
      <c r="P2" s="1255"/>
      <c r="Q2" s="1255"/>
      <c r="R2" s="1255"/>
      <c r="S2" s="1255"/>
      <c r="T2" s="1255"/>
      <c r="U2" s="214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IR2" s="213"/>
    </row>
    <row r="3" spans="1:252" s="98" customFormat="1" ht="13.5" customHeight="1" x14ac:dyDescent="0.3">
      <c r="A3" s="1334" t="str">
        <f>'Atividade Assistencial'!A3:F3</f>
        <v>Dependência: HOSPITAL DE URGENCIA DA REGIÃO SUDOESTE- HURSO</v>
      </c>
      <c r="B3" s="1334"/>
      <c r="C3" s="1334"/>
      <c r="D3" s="1334"/>
      <c r="E3" s="641"/>
      <c r="F3" s="642"/>
      <c r="G3" s="641"/>
      <c r="H3" s="641"/>
      <c r="I3" s="641"/>
      <c r="J3" s="641"/>
      <c r="K3" s="641"/>
      <c r="L3" s="641"/>
      <c r="M3" s="641"/>
      <c r="N3" s="641"/>
      <c r="O3" s="641"/>
      <c r="P3" s="641"/>
      <c r="Q3" s="641"/>
      <c r="R3" s="641"/>
      <c r="S3" s="641"/>
      <c r="T3" s="641"/>
      <c r="U3" s="215"/>
      <c r="V3" s="216"/>
      <c r="W3" s="216"/>
      <c r="X3" s="216"/>
      <c r="Y3" s="216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IR3" s="213"/>
    </row>
    <row r="4" spans="1:252" s="98" customFormat="1" ht="13.5" customHeight="1" x14ac:dyDescent="0.3">
      <c r="A4" s="1334" t="str">
        <f>'Atividade Assistencial'!A4:C4</f>
        <v>Diretor: REGINALDO COSTA BIFFE</v>
      </c>
      <c r="B4" s="1334"/>
      <c r="C4" s="1334"/>
      <c r="D4" s="1334"/>
      <c r="E4" s="641"/>
      <c r="F4" s="642"/>
      <c r="G4" s="641"/>
      <c r="H4" s="641"/>
      <c r="I4" s="641"/>
      <c r="J4" s="641"/>
      <c r="K4" s="641"/>
      <c r="L4" s="641"/>
      <c r="M4" s="641"/>
      <c r="N4" s="641"/>
      <c r="O4" s="641"/>
      <c r="P4" s="641"/>
      <c r="Q4" s="641"/>
      <c r="R4" s="641"/>
      <c r="S4" s="641"/>
      <c r="T4" s="641"/>
      <c r="U4" s="215"/>
      <c r="V4" s="216"/>
      <c r="W4" s="216"/>
      <c r="X4" s="216"/>
      <c r="Y4" s="216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IR4" s="213"/>
    </row>
    <row r="5" spans="1:252" s="100" customFormat="1" ht="13.5" customHeight="1" x14ac:dyDescent="0.3">
      <c r="A5" s="1334" t="str">
        <f>'Atividade Assistencial'!A5:C5</f>
        <v>Cidade: SANTA HELENA DE GOIÁS</v>
      </c>
      <c r="B5" s="1334"/>
      <c r="C5" s="1334"/>
      <c r="D5" s="1334"/>
      <c r="E5" s="641"/>
      <c r="F5" s="642"/>
      <c r="G5" s="643"/>
      <c r="H5" s="643"/>
      <c r="I5" s="643"/>
      <c r="J5" s="643"/>
      <c r="K5" s="643"/>
      <c r="L5" s="643"/>
      <c r="M5" s="643"/>
      <c r="N5" s="643"/>
      <c r="O5" s="643"/>
      <c r="P5" s="643"/>
      <c r="Q5" s="643"/>
      <c r="R5" s="643"/>
      <c r="S5" s="643"/>
      <c r="T5" s="644"/>
      <c r="U5" s="101"/>
      <c r="V5" s="217"/>
      <c r="W5" s="1338"/>
      <c r="X5" s="1338"/>
      <c r="Y5" s="217"/>
      <c r="Z5" s="218"/>
      <c r="AA5" s="1340"/>
      <c r="AB5" s="1340"/>
      <c r="AC5" s="1340"/>
      <c r="AD5" s="1340"/>
      <c r="AE5" s="219"/>
      <c r="AF5" s="220"/>
      <c r="AG5" s="220"/>
      <c r="AH5" s="220"/>
      <c r="AI5" s="220"/>
      <c r="AJ5" s="220"/>
      <c r="AK5" s="1340"/>
      <c r="AL5" s="1340"/>
      <c r="AM5" s="1340"/>
      <c r="AN5" s="1340"/>
      <c r="AO5" s="1340"/>
      <c r="AP5" s="1340"/>
      <c r="AQ5" s="1340"/>
      <c r="AR5" s="1340"/>
      <c r="AS5" s="1339"/>
      <c r="AT5" s="1339"/>
      <c r="AU5" s="221"/>
      <c r="IR5" s="221"/>
    </row>
    <row r="6" spans="1:252" s="100" customFormat="1" ht="13.5" customHeight="1" x14ac:dyDescent="0.3">
      <c r="A6" s="1334" t="str">
        <f>'Atividade Assistencial'!A6:C6</f>
        <v>UF: GO</v>
      </c>
      <c r="B6" s="1334"/>
      <c r="C6" s="1334"/>
      <c r="D6" s="1334"/>
      <c r="E6" s="641"/>
      <c r="F6" s="642"/>
      <c r="G6" s="643"/>
      <c r="H6" s="643"/>
      <c r="I6" s="643"/>
      <c r="J6" s="643"/>
      <c r="K6" s="643"/>
      <c r="L6" s="643"/>
      <c r="M6" s="643"/>
      <c r="N6" s="643"/>
      <c r="O6" s="643"/>
      <c r="P6" s="643"/>
      <c r="Q6" s="643"/>
      <c r="R6" s="643"/>
      <c r="S6" s="643"/>
      <c r="T6" s="644"/>
      <c r="U6" s="222"/>
      <c r="V6" s="217"/>
      <c r="W6" s="217"/>
      <c r="X6" s="217"/>
      <c r="Y6" s="217"/>
      <c r="Z6" s="218"/>
      <c r="AA6" s="223"/>
      <c r="AB6" s="223"/>
      <c r="AC6" s="223"/>
      <c r="AD6" s="223"/>
      <c r="AE6" s="219"/>
      <c r="AF6" s="220"/>
      <c r="AG6" s="220"/>
      <c r="AH6" s="220"/>
      <c r="AI6" s="220"/>
      <c r="AJ6" s="220"/>
      <c r="AK6" s="223"/>
      <c r="AL6" s="223"/>
      <c r="AM6" s="223"/>
      <c r="AN6" s="223"/>
      <c r="AO6" s="223"/>
      <c r="AP6" s="223"/>
      <c r="AQ6" s="223"/>
      <c r="AR6" s="223"/>
      <c r="AS6" s="224"/>
      <c r="AT6" s="224"/>
      <c r="AU6" s="221"/>
      <c r="IR6" s="221"/>
    </row>
    <row r="7" spans="1:252" s="100" customFormat="1" ht="7.5" customHeight="1" x14ac:dyDescent="0.3">
      <c r="A7" s="641"/>
      <c r="B7" s="641"/>
      <c r="C7" s="641"/>
      <c r="D7" s="641"/>
      <c r="E7" s="641"/>
      <c r="F7" s="642"/>
      <c r="G7" s="643"/>
      <c r="H7" s="643"/>
      <c r="I7" s="643"/>
      <c r="J7" s="643"/>
      <c r="K7" s="643"/>
      <c r="L7" s="643"/>
      <c r="M7" s="643"/>
      <c r="N7" s="643"/>
      <c r="O7" s="643"/>
      <c r="P7" s="643"/>
      <c r="Q7" s="643"/>
      <c r="R7" s="643"/>
      <c r="S7" s="643"/>
      <c r="T7" s="644"/>
      <c r="U7" s="222"/>
      <c r="V7" s="217"/>
      <c r="W7" s="217"/>
      <c r="X7" s="217"/>
      <c r="Y7" s="217"/>
      <c r="Z7" s="218"/>
      <c r="AA7" s="223"/>
      <c r="AB7" s="223"/>
      <c r="AC7" s="223"/>
      <c r="AD7" s="223"/>
      <c r="AE7" s="219"/>
      <c r="AF7" s="220"/>
      <c r="AG7" s="220"/>
      <c r="AH7" s="220"/>
      <c r="AI7" s="220"/>
      <c r="AJ7" s="220"/>
      <c r="AK7" s="223"/>
      <c r="AL7" s="223"/>
      <c r="AM7" s="223"/>
      <c r="AN7" s="223"/>
      <c r="AO7" s="223"/>
      <c r="AP7" s="223"/>
      <c r="AQ7" s="223"/>
      <c r="AR7" s="223"/>
      <c r="AS7" s="224"/>
      <c r="AT7" s="224"/>
      <c r="AU7" s="221"/>
      <c r="IR7" s="221"/>
    </row>
    <row r="8" spans="1:252" s="100" customFormat="1" ht="7.5" customHeight="1" x14ac:dyDescent="0.3">
      <c r="A8" s="641"/>
      <c r="B8" s="641"/>
      <c r="C8" s="641"/>
      <c r="D8" s="641"/>
      <c r="E8" s="641"/>
      <c r="F8" s="642"/>
      <c r="G8" s="643"/>
      <c r="H8" s="643"/>
      <c r="I8" s="643"/>
      <c r="J8" s="643"/>
      <c r="K8" s="643"/>
      <c r="L8" s="643"/>
      <c r="M8" s="643"/>
      <c r="N8" s="643"/>
      <c r="O8" s="643"/>
      <c r="P8" s="643"/>
      <c r="Q8" s="643"/>
      <c r="R8" s="643"/>
      <c r="S8" s="643"/>
      <c r="T8" s="644"/>
      <c r="U8" s="222"/>
      <c r="V8" s="217"/>
      <c r="W8" s="217"/>
      <c r="X8" s="217"/>
      <c r="Y8" s="217"/>
      <c r="Z8" s="218"/>
      <c r="AA8" s="223"/>
      <c r="AB8" s="223"/>
      <c r="AC8" s="223"/>
      <c r="AD8" s="223"/>
      <c r="AE8" s="219"/>
      <c r="AF8" s="220"/>
      <c r="AG8" s="220"/>
      <c r="AH8" s="220"/>
      <c r="AI8" s="220"/>
      <c r="AJ8" s="220"/>
      <c r="AK8" s="223"/>
      <c r="AL8" s="223"/>
      <c r="AM8" s="223"/>
      <c r="AN8" s="223"/>
      <c r="AO8" s="223"/>
      <c r="AP8" s="223"/>
      <c r="AQ8" s="223"/>
      <c r="AR8" s="223"/>
      <c r="AS8" s="224"/>
      <c r="AT8" s="224"/>
      <c r="AU8" s="221"/>
      <c r="IR8" s="221"/>
    </row>
    <row r="9" spans="1:252" s="100" customFormat="1" ht="16.5" customHeight="1" x14ac:dyDescent="0.3">
      <c r="A9" s="645" t="s">
        <v>57</v>
      </c>
      <c r="B9" s="646"/>
      <c r="C9" s="647"/>
      <c r="D9" s="646"/>
      <c r="E9" s="648"/>
      <c r="F9" s="649"/>
      <c r="G9" s="650" t="s">
        <v>425</v>
      </c>
      <c r="H9" s="650" t="s">
        <v>426</v>
      </c>
      <c r="I9" s="650" t="s">
        <v>427</v>
      </c>
      <c r="J9" s="650" t="s">
        <v>428</v>
      </c>
      <c r="K9" s="650" t="s">
        <v>429</v>
      </c>
      <c r="L9" s="650" t="s">
        <v>430</v>
      </c>
      <c r="M9" s="650" t="s">
        <v>431</v>
      </c>
      <c r="N9" s="650" t="s">
        <v>432</v>
      </c>
      <c r="O9" s="650" t="s">
        <v>433</v>
      </c>
      <c r="P9" s="650" t="s">
        <v>434</v>
      </c>
      <c r="Q9" s="650" t="s">
        <v>435</v>
      </c>
      <c r="R9" s="650" t="s">
        <v>436</v>
      </c>
      <c r="S9" s="651">
        <v>2017</v>
      </c>
      <c r="T9" s="652">
        <f>S9</f>
        <v>2017</v>
      </c>
      <c r="U9" s="222"/>
      <c r="V9" s="1341" t="s">
        <v>751</v>
      </c>
      <c r="W9" s="1342"/>
      <c r="X9" s="1342"/>
      <c r="Y9" s="1343"/>
      <c r="Z9" s="225"/>
      <c r="AA9" s="225"/>
      <c r="AB9" s="225"/>
      <c r="AC9" s="225"/>
      <c r="AD9" s="225"/>
      <c r="AE9" s="219"/>
      <c r="AF9" s="220"/>
      <c r="AG9" s="226"/>
      <c r="AH9" s="220"/>
      <c r="AI9" s="227"/>
      <c r="AJ9" s="227"/>
      <c r="AK9" s="225"/>
      <c r="AL9" s="221"/>
      <c r="AM9" s="220"/>
      <c r="AN9" s="220"/>
      <c r="AO9" s="225"/>
      <c r="AP9" s="225"/>
      <c r="AQ9" s="225"/>
      <c r="AR9" s="225"/>
      <c r="AS9" s="225"/>
      <c r="AT9" s="228"/>
      <c r="AU9" s="221"/>
      <c r="IR9" s="221"/>
    </row>
    <row r="10" spans="1:252" s="100" customFormat="1" ht="13.5" customHeight="1" x14ac:dyDescent="0.3">
      <c r="A10" s="653"/>
      <c r="B10" s="699" t="s">
        <v>58</v>
      </c>
      <c r="C10" s="667"/>
      <c r="D10" s="667"/>
      <c r="E10" s="667"/>
      <c r="F10" s="700"/>
      <c r="G10" s="701"/>
      <c r="H10" s="701"/>
      <c r="I10" s="701"/>
      <c r="J10" s="701"/>
      <c r="K10" s="701"/>
      <c r="L10" s="701"/>
      <c r="M10" s="701"/>
      <c r="N10" s="701"/>
      <c r="O10" s="701"/>
      <c r="P10" s="701"/>
      <c r="Q10" s="701"/>
      <c r="R10" s="701"/>
      <c r="S10" s="697" t="s">
        <v>374</v>
      </c>
      <c r="T10" s="698" t="s">
        <v>289</v>
      </c>
      <c r="U10" s="222"/>
      <c r="V10" s="1335" t="s">
        <v>752</v>
      </c>
      <c r="W10" s="1336"/>
      <c r="X10" s="1336"/>
      <c r="Y10" s="1337"/>
      <c r="Z10" s="220"/>
      <c r="AA10" s="220"/>
      <c r="AB10" s="220"/>
      <c r="AC10" s="220"/>
      <c r="AD10" s="220"/>
      <c r="AE10" s="220"/>
      <c r="AF10" s="229"/>
      <c r="AG10" s="220"/>
      <c r="AH10" s="220"/>
      <c r="AI10" s="220"/>
      <c r="AJ10" s="220"/>
      <c r="AK10" s="220"/>
      <c r="AL10" s="230"/>
      <c r="AM10" s="220"/>
      <c r="AN10" s="220"/>
      <c r="AO10" s="220"/>
      <c r="AP10" s="220"/>
      <c r="AQ10" s="220"/>
      <c r="AR10" s="220"/>
      <c r="AS10" s="220"/>
      <c r="AT10" s="220"/>
      <c r="AU10" s="221"/>
      <c r="IR10" s="221"/>
    </row>
    <row r="11" spans="1:252" s="103" customFormat="1" ht="13.5" customHeight="1" x14ac:dyDescent="0.3">
      <c r="A11" s="654"/>
      <c r="B11" s="553"/>
      <c r="C11" s="681" t="s">
        <v>59</v>
      </c>
      <c r="D11" s="686"/>
      <c r="E11" s="686"/>
      <c r="F11" s="702"/>
      <c r="G11" s="691"/>
      <c r="H11" s="691"/>
      <c r="I11" s="691"/>
      <c r="J11" s="691"/>
      <c r="K11" s="691"/>
      <c r="L11" s="691"/>
      <c r="M11" s="691"/>
      <c r="N11" s="691"/>
      <c r="O11" s="691"/>
      <c r="P11" s="691"/>
      <c r="Q11" s="691"/>
      <c r="R11" s="691"/>
      <c r="S11" s="691"/>
      <c r="T11" s="685"/>
      <c r="U11" s="222"/>
      <c r="V11" s="1295"/>
      <c r="W11" s="1296"/>
      <c r="X11" s="1296"/>
      <c r="Y11" s="1297"/>
      <c r="Z11" s="232"/>
      <c r="AA11" s="224"/>
      <c r="AB11" s="232"/>
      <c r="AC11" s="224"/>
      <c r="AD11" s="232"/>
      <c r="AE11" s="230"/>
      <c r="AF11" s="230"/>
      <c r="AG11" s="219"/>
      <c r="AH11" s="230"/>
      <c r="AI11" s="230"/>
      <c r="AJ11" s="224"/>
      <c r="AK11" s="224"/>
      <c r="AL11" s="232"/>
      <c r="AM11" s="224"/>
      <c r="AN11" s="232"/>
      <c r="AO11" s="224"/>
      <c r="AP11" s="232"/>
      <c r="AQ11" s="224"/>
      <c r="AR11" s="232"/>
      <c r="AS11" s="224"/>
      <c r="AT11" s="232"/>
      <c r="AU11" s="233"/>
      <c r="IR11" s="233"/>
    </row>
    <row r="12" spans="1:252" s="100" customFormat="1" ht="13.5" customHeight="1" x14ac:dyDescent="0.3">
      <c r="A12" s="655"/>
      <c r="B12" s="234"/>
      <c r="C12" s="104"/>
      <c r="D12" s="1356" t="s">
        <v>60</v>
      </c>
      <c r="E12" s="1357"/>
      <c r="F12" s="1358"/>
      <c r="G12" s="236">
        <v>0</v>
      </c>
      <c r="H12" s="236">
        <v>0</v>
      </c>
      <c r="I12" s="236">
        <v>0</v>
      </c>
      <c r="J12" s="236">
        <v>0</v>
      </c>
      <c r="K12" s="236">
        <v>0</v>
      </c>
      <c r="L12" s="236">
        <v>0</v>
      </c>
      <c r="M12" s="236">
        <v>0</v>
      </c>
      <c r="N12" s="236">
        <v>0</v>
      </c>
      <c r="O12" s="236">
        <v>0</v>
      </c>
      <c r="P12" s="236">
        <v>0</v>
      </c>
      <c r="Q12" s="236">
        <v>0</v>
      </c>
      <c r="R12" s="236">
        <v>0</v>
      </c>
      <c r="S12" s="530">
        <f t="shared" ref="S12:S18" si="0">SUM(G12:R12)</f>
        <v>0</v>
      </c>
      <c r="T12" s="530">
        <f t="shared" ref="T12:T20" si="1">S12/$C$304</f>
        <v>0</v>
      </c>
      <c r="U12" s="222"/>
      <c r="V12" s="1316" t="s">
        <v>1099</v>
      </c>
      <c r="W12" s="1317"/>
      <c r="X12" s="1317"/>
      <c r="Y12" s="1318"/>
      <c r="Z12" s="237"/>
      <c r="AA12" s="237"/>
      <c r="AB12" s="237"/>
      <c r="AC12" s="237"/>
      <c r="AD12" s="237"/>
      <c r="AE12" s="220"/>
      <c r="AF12" s="220"/>
      <c r="AG12" s="220"/>
      <c r="AH12" s="226"/>
      <c r="AI12" s="220"/>
      <c r="AJ12" s="227"/>
      <c r="AK12" s="237"/>
      <c r="AL12" s="237"/>
      <c r="AM12" s="237"/>
      <c r="AN12" s="237"/>
      <c r="AO12" s="238"/>
      <c r="AP12" s="237"/>
      <c r="AQ12" s="237"/>
      <c r="AR12" s="237"/>
      <c r="AS12" s="237"/>
      <c r="AT12" s="239"/>
      <c r="AU12" s="221"/>
      <c r="IR12" s="240"/>
    </row>
    <row r="13" spans="1:252" s="100" customFormat="1" ht="13.5" customHeight="1" x14ac:dyDescent="0.3">
      <c r="A13" s="655"/>
      <c r="B13" s="234"/>
      <c r="C13" s="104"/>
      <c r="D13" s="1356" t="s">
        <v>61</v>
      </c>
      <c r="E13" s="1357"/>
      <c r="F13" s="1358"/>
      <c r="G13" s="241">
        <v>0</v>
      </c>
      <c r="H13" s="241">
        <v>0</v>
      </c>
      <c r="I13" s="241">
        <v>0</v>
      </c>
      <c r="J13" s="241">
        <v>0</v>
      </c>
      <c r="K13" s="241">
        <v>0</v>
      </c>
      <c r="L13" s="241">
        <v>0</v>
      </c>
      <c r="M13" s="241">
        <v>0</v>
      </c>
      <c r="N13" s="241">
        <v>0</v>
      </c>
      <c r="O13" s="241">
        <v>0</v>
      </c>
      <c r="P13" s="241">
        <v>0</v>
      </c>
      <c r="Q13" s="241">
        <v>0</v>
      </c>
      <c r="R13" s="241">
        <v>0</v>
      </c>
      <c r="S13" s="531">
        <f t="shared" si="0"/>
        <v>0</v>
      </c>
      <c r="T13" s="531">
        <f t="shared" si="1"/>
        <v>0</v>
      </c>
      <c r="U13" s="222"/>
      <c r="V13" s="1316" t="s">
        <v>1099</v>
      </c>
      <c r="W13" s="1317"/>
      <c r="X13" s="1317"/>
      <c r="Y13" s="1318"/>
      <c r="Z13" s="237"/>
      <c r="AA13" s="237"/>
      <c r="AB13" s="237"/>
      <c r="AC13" s="237"/>
      <c r="AD13" s="237"/>
      <c r="AE13" s="220"/>
      <c r="AF13" s="220"/>
      <c r="AG13" s="220"/>
      <c r="AH13" s="226"/>
      <c r="AI13" s="220"/>
      <c r="AJ13" s="227"/>
      <c r="AK13" s="237"/>
      <c r="AL13" s="237"/>
      <c r="AM13" s="237"/>
      <c r="AN13" s="237"/>
      <c r="AO13" s="238"/>
      <c r="AP13" s="237"/>
      <c r="AQ13" s="237"/>
      <c r="AR13" s="237"/>
      <c r="AS13" s="237"/>
      <c r="AT13" s="239"/>
      <c r="AU13" s="221"/>
      <c r="IR13" s="240"/>
    </row>
    <row r="14" spans="1:252" s="100" customFormat="1" ht="13.5" customHeight="1" x14ac:dyDescent="0.3">
      <c r="A14" s="655"/>
      <c r="B14" s="234"/>
      <c r="C14" s="104"/>
      <c r="D14" s="1356" t="s">
        <v>62</v>
      </c>
      <c r="E14" s="1357"/>
      <c r="F14" s="1358"/>
      <c r="G14" s="241">
        <v>0</v>
      </c>
      <c r="H14" s="241">
        <v>0</v>
      </c>
      <c r="I14" s="241">
        <v>0</v>
      </c>
      <c r="J14" s="241">
        <v>0</v>
      </c>
      <c r="K14" s="241">
        <v>0</v>
      </c>
      <c r="L14" s="241">
        <v>0</v>
      </c>
      <c r="M14" s="241">
        <v>0</v>
      </c>
      <c r="N14" s="241">
        <v>0</v>
      </c>
      <c r="O14" s="241">
        <v>0</v>
      </c>
      <c r="P14" s="241">
        <v>0</v>
      </c>
      <c r="Q14" s="241">
        <v>0</v>
      </c>
      <c r="R14" s="241">
        <v>0</v>
      </c>
      <c r="S14" s="531">
        <f t="shared" si="0"/>
        <v>0</v>
      </c>
      <c r="T14" s="531">
        <f t="shared" si="1"/>
        <v>0</v>
      </c>
      <c r="U14" s="222"/>
      <c r="V14" s="1316" t="s">
        <v>1099</v>
      </c>
      <c r="W14" s="1317"/>
      <c r="X14" s="1317"/>
      <c r="Y14" s="1318"/>
      <c r="Z14" s="237"/>
      <c r="AA14" s="237"/>
      <c r="AB14" s="237"/>
      <c r="AC14" s="237"/>
      <c r="AD14" s="237"/>
      <c r="AE14" s="220"/>
      <c r="AF14" s="220"/>
      <c r="AG14" s="220"/>
      <c r="AH14" s="226"/>
      <c r="AI14" s="220"/>
      <c r="AJ14" s="227"/>
      <c r="AK14" s="237"/>
      <c r="AL14" s="237"/>
      <c r="AM14" s="237"/>
      <c r="AN14" s="237"/>
      <c r="AO14" s="238"/>
      <c r="AP14" s="237"/>
      <c r="AQ14" s="237"/>
      <c r="AR14" s="237"/>
      <c r="AS14" s="237"/>
      <c r="AT14" s="239"/>
      <c r="AU14" s="221"/>
      <c r="IR14" s="242"/>
    </row>
    <row r="15" spans="1:252" s="100" customFormat="1" ht="13.5" customHeight="1" x14ac:dyDescent="0.3">
      <c r="A15" s="655"/>
      <c r="B15" s="234"/>
      <c r="C15" s="104"/>
      <c r="D15" s="1356" t="s">
        <v>63</v>
      </c>
      <c r="E15" s="1357"/>
      <c r="F15" s="1358"/>
      <c r="G15" s="241">
        <v>0</v>
      </c>
      <c r="H15" s="241">
        <v>0</v>
      </c>
      <c r="I15" s="241">
        <v>0</v>
      </c>
      <c r="J15" s="241">
        <v>0</v>
      </c>
      <c r="K15" s="241">
        <v>0</v>
      </c>
      <c r="L15" s="241">
        <v>0</v>
      </c>
      <c r="M15" s="241">
        <v>0</v>
      </c>
      <c r="N15" s="241">
        <v>0</v>
      </c>
      <c r="O15" s="241">
        <v>0</v>
      </c>
      <c r="P15" s="241">
        <v>0</v>
      </c>
      <c r="Q15" s="241">
        <v>0</v>
      </c>
      <c r="R15" s="241">
        <v>0</v>
      </c>
      <c r="S15" s="531">
        <f t="shared" si="0"/>
        <v>0</v>
      </c>
      <c r="T15" s="531">
        <f t="shared" si="1"/>
        <v>0</v>
      </c>
      <c r="U15" s="222"/>
      <c r="V15" s="1316" t="s">
        <v>1099</v>
      </c>
      <c r="W15" s="1317"/>
      <c r="X15" s="1317"/>
      <c r="Y15" s="1318"/>
      <c r="Z15" s="237"/>
      <c r="AA15" s="237"/>
      <c r="AB15" s="237"/>
      <c r="AC15" s="237"/>
      <c r="AD15" s="237"/>
      <c r="AE15" s="220"/>
      <c r="AF15" s="220"/>
      <c r="AG15" s="220"/>
      <c r="AH15" s="226"/>
      <c r="AI15" s="220"/>
      <c r="AJ15" s="227"/>
      <c r="AK15" s="237"/>
      <c r="AL15" s="237"/>
      <c r="AM15" s="237"/>
      <c r="AN15" s="237"/>
      <c r="AO15" s="238"/>
      <c r="AP15" s="237"/>
      <c r="AQ15" s="237"/>
      <c r="AR15" s="237"/>
      <c r="AS15" s="237"/>
      <c r="AT15" s="239"/>
      <c r="AU15" s="221"/>
      <c r="IR15" s="243"/>
    </row>
    <row r="16" spans="1:252" s="100" customFormat="1" ht="13.5" customHeight="1" x14ac:dyDescent="0.3">
      <c r="A16" s="655"/>
      <c r="B16" s="234"/>
      <c r="C16" s="104"/>
      <c r="D16" s="1356" t="s">
        <v>64</v>
      </c>
      <c r="E16" s="1357"/>
      <c r="F16" s="1358"/>
      <c r="G16" s="241">
        <v>0</v>
      </c>
      <c r="H16" s="241">
        <v>0</v>
      </c>
      <c r="I16" s="241">
        <v>0</v>
      </c>
      <c r="J16" s="241">
        <v>0</v>
      </c>
      <c r="K16" s="241">
        <v>0</v>
      </c>
      <c r="L16" s="241">
        <v>0</v>
      </c>
      <c r="M16" s="241">
        <v>0</v>
      </c>
      <c r="N16" s="241">
        <v>0</v>
      </c>
      <c r="O16" s="241">
        <v>0</v>
      </c>
      <c r="P16" s="241">
        <v>0</v>
      </c>
      <c r="Q16" s="241">
        <v>0</v>
      </c>
      <c r="R16" s="241">
        <v>0</v>
      </c>
      <c r="S16" s="531">
        <f t="shared" si="0"/>
        <v>0</v>
      </c>
      <c r="T16" s="531">
        <f t="shared" si="1"/>
        <v>0</v>
      </c>
      <c r="U16" s="222"/>
      <c r="V16" s="1316" t="s">
        <v>1099</v>
      </c>
      <c r="W16" s="1317"/>
      <c r="X16" s="1317"/>
      <c r="Y16" s="1318"/>
      <c r="Z16" s="244"/>
      <c r="AA16" s="237"/>
      <c r="AB16" s="237"/>
      <c r="AC16" s="237"/>
      <c r="AD16" s="237"/>
      <c r="AE16" s="220"/>
      <c r="AF16" s="220"/>
      <c r="AG16" s="220"/>
      <c r="AH16" s="226"/>
      <c r="AI16" s="220"/>
      <c r="AJ16" s="227"/>
      <c r="AK16" s="237"/>
      <c r="AL16" s="237"/>
      <c r="AM16" s="237"/>
      <c r="AN16" s="237"/>
      <c r="AO16" s="238"/>
      <c r="AP16" s="237"/>
      <c r="AQ16" s="237"/>
      <c r="AR16" s="237"/>
      <c r="AS16" s="237"/>
      <c r="AT16" s="239"/>
      <c r="AU16" s="221"/>
      <c r="IR16" s="243"/>
    </row>
    <row r="17" spans="1:252" s="100" customFormat="1" ht="13.5" customHeight="1" x14ac:dyDescent="0.3">
      <c r="A17" s="655"/>
      <c r="B17" s="234"/>
      <c r="C17" s="104"/>
      <c r="D17" s="1365" t="s">
        <v>760</v>
      </c>
      <c r="E17" s="1366"/>
      <c r="F17" s="1367"/>
      <c r="G17" s="241">
        <v>0</v>
      </c>
      <c r="H17" s="241">
        <v>0</v>
      </c>
      <c r="I17" s="241">
        <v>0</v>
      </c>
      <c r="J17" s="241">
        <v>0</v>
      </c>
      <c r="K17" s="241">
        <v>0</v>
      </c>
      <c r="L17" s="241">
        <v>0</v>
      </c>
      <c r="M17" s="241">
        <v>0</v>
      </c>
      <c r="N17" s="241">
        <v>0</v>
      </c>
      <c r="O17" s="241">
        <v>0</v>
      </c>
      <c r="P17" s="241">
        <v>0</v>
      </c>
      <c r="Q17" s="241">
        <v>0</v>
      </c>
      <c r="R17" s="241">
        <v>0</v>
      </c>
      <c r="S17" s="531">
        <f t="shared" si="0"/>
        <v>0</v>
      </c>
      <c r="T17" s="531">
        <f t="shared" si="1"/>
        <v>0</v>
      </c>
      <c r="U17" s="222"/>
      <c r="V17" s="1316" t="s">
        <v>1099</v>
      </c>
      <c r="W17" s="1317"/>
      <c r="X17" s="1317"/>
      <c r="Y17" s="1318"/>
      <c r="Z17" s="244"/>
      <c r="AA17" s="237"/>
      <c r="AB17" s="237"/>
      <c r="AC17" s="237"/>
      <c r="AD17" s="237"/>
      <c r="AE17" s="220"/>
      <c r="AF17" s="220"/>
      <c r="AG17" s="220"/>
      <c r="AH17" s="226"/>
      <c r="AI17" s="220"/>
      <c r="AJ17" s="227"/>
      <c r="AK17" s="237"/>
      <c r="AL17" s="237"/>
      <c r="AM17" s="237"/>
      <c r="AN17" s="237"/>
      <c r="AO17" s="238"/>
      <c r="AP17" s="237"/>
      <c r="AQ17" s="237"/>
      <c r="AR17" s="237"/>
      <c r="AS17" s="237"/>
      <c r="AT17" s="239"/>
      <c r="AU17" s="221"/>
      <c r="IR17" s="243"/>
    </row>
    <row r="18" spans="1:252" s="100" customFormat="1" ht="13.5" customHeight="1" x14ac:dyDescent="0.3">
      <c r="A18" s="655"/>
      <c r="B18" s="234"/>
      <c r="C18" s="104"/>
      <c r="D18" s="1277" t="s">
        <v>761</v>
      </c>
      <c r="E18" s="1278"/>
      <c r="F18" s="1279"/>
      <c r="G18" s="241">
        <v>0</v>
      </c>
      <c r="H18" s="241">
        <v>0</v>
      </c>
      <c r="I18" s="241">
        <v>0</v>
      </c>
      <c r="J18" s="241">
        <v>0</v>
      </c>
      <c r="K18" s="241">
        <v>0</v>
      </c>
      <c r="L18" s="241">
        <v>0</v>
      </c>
      <c r="M18" s="241">
        <v>0</v>
      </c>
      <c r="N18" s="241">
        <v>0</v>
      </c>
      <c r="O18" s="241">
        <v>0</v>
      </c>
      <c r="P18" s="241">
        <v>0</v>
      </c>
      <c r="Q18" s="241">
        <v>0</v>
      </c>
      <c r="R18" s="241">
        <v>0</v>
      </c>
      <c r="S18" s="531">
        <f t="shared" si="0"/>
        <v>0</v>
      </c>
      <c r="T18" s="531">
        <f t="shared" si="1"/>
        <v>0</v>
      </c>
      <c r="U18" s="222"/>
      <c r="V18" s="1316" t="s">
        <v>1099</v>
      </c>
      <c r="W18" s="1317"/>
      <c r="X18" s="1317"/>
      <c r="Y18" s="1318"/>
      <c r="Z18" s="244"/>
      <c r="AA18" s="237"/>
      <c r="AB18" s="237"/>
      <c r="AC18" s="237"/>
      <c r="AD18" s="237"/>
      <c r="AE18" s="220"/>
      <c r="AF18" s="220"/>
      <c r="AG18" s="220"/>
      <c r="AH18" s="226"/>
      <c r="AI18" s="220"/>
      <c r="AJ18" s="227"/>
      <c r="AK18" s="237"/>
      <c r="AL18" s="237"/>
      <c r="AM18" s="237"/>
      <c r="AN18" s="237"/>
      <c r="AO18" s="238"/>
      <c r="AP18" s="237"/>
      <c r="AQ18" s="237"/>
      <c r="AR18" s="237"/>
      <c r="AS18" s="237"/>
      <c r="AT18" s="239"/>
      <c r="AU18" s="221"/>
      <c r="IR18" s="243"/>
    </row>
    <row r="19" spans="1:252" s="100" customFormat="1" ht="13.5" customHeight="1" x14ac:dyDescent="0.3">
      <c r="A19" s="655"/>
      <c r="B19" s="234"/>
      <c r="C19" s="104"/>
      <c r="D19" s="1356" t="s">
        <v>706</v>
      </c>
      <c r="E19" s="1357"/>
      <c r="F19" s="1358"/>
      <c r="G19" s="241">
        <v>3026767.73</v>
      </c>
      <c r="H19" s="241">
        <v>3026767.73</v>
      </c>
      <c r="I19" s="241">
        <v>3026767.73</v>
      </c>
      <c r="J19" s="241">
        <v>3026767.73</v>
      </c>
      <c r="K19" s="241">
        <v>3026767.73</v>
      </c>
      <c r="L19" s="241">
        <v>3026767.73</v>
      </c>
      <c r="M19" s="241">
        <v>3026767.73</v>
      </c>
      <c r="N19" s="241">
        <v>3026767.73</v>
      </c>
      <c r="O19" s="241">
        <v>3026767.73</v>
      </c>
      <c r="P19" s="241">
        <v>3026767.73</v>
      </c>
      <c r="Q19" s="241">
        <v>3026767.73</v>
      </c>
      <c r="R19" s="241">
        <v>3026767.73</v>
      </c>
      <c r="S19" s="531">
        <f>SUM(G19:R19)</f>
        <v>36321212.759999998</v>
      </c>
      <c r="T19" s="531">
        <f t="shared" si="1"/>
        <v>3026767.73</v>
      </c>
      <c r="U19" s="222"/>
      <c r="V19" s="1319" t="s">
        <v>1100</v>
      </c>
      <c r="W19" s="1320"/>
      <c r="X19" s="1320"/>
      <c r="Y19" s="1321"/>
      <c r="Z19" s="244"/>
      <c r="AA19" s="237"/>
      <c r="AB19" s="237"/>
      <c r="AC19" s="237"/>
      <c r="AD19" s="237"/>
      <c r="AE19" s="220"/>
      <c r="AF19" s="220"/>
      <c r="AG19" s="220"/>
      <c r="AH19" s="226"/>
      <c r="AI19" s="220"/>
      <c r="AJ19" s="220"/>
      <c r="AK19" s="245"/>
      <c r="AL19" s="237"/>
      <c r="AM19" s="237"/>
      <c r="AN19" s="237"/>
      <c r="AO19" s="238"/>
      <c r="AP19" s="237"/>
      <c r="AQ19" s="237"/>
      <c r="AR19" s="237"/>
      <c r="AS19" s="237"/>
      <c r="AT19" s="239"/>
      <c r="AU19" s="221"/>
      <c r="IR19" s="243"/>
    </row>
    <row r="20" spans="1:252" s="100" customFormat="1" ht="13.5" customHeight="1" x14ac:dyDescent="0.3">
      <c r="A20" s="655"/>
      <c r="B20" s="234"/>
      <c r="C20" s="104"/>
      <c r="D20" s="121" t="s">
        <v>65</v>
      </c>
      <c r="E20" s="112"/>
      <c r="F20" s="246" t="s">
        <v>2</v>
      </c>
      <c r="G20" s="636">
        <f>SUM(G12:G19)</f>
        <v>3026767.73</v>
      </c>
      <c r="H20" s="636">
        <f t="shared" ref="H20:S20" si="2">SUM(H12:H19)</f>
        <v>3026767.73</v>
      </c>
      <c r="I20" s="636">
        <f t="shared" si="2"/>
        <v>3026767.73</v>
      </c>
      <c r="J20" s="636">
        <f t="shared" si="2"/>
        <v>3026767.73</v>
      </c>
      <c r="K20" s="636">
        <f t="shared" si="2"/>
        <v>3026767.73</v>
      </c>
      <c r="L20" s="636">
        <f t="shared" si="2"/>
        <v>3026767.73</v>
      </c>
      <c r="M20" s="636">
        <f t="shared" si="2"/>
        <v>3026767.73</v>
      </c>
      <c r="N20" s="636">
        <f t="shared" si="2"/>
        <v>3026767.73</v>
      </c>
      <c r="O20" s="636">
        <f t="shared" si="2"/>
        <v>3026767.73</v>
      </c>
      <c r="P20" s="636">
        <f t="shared" si="2"/>
        <v>3026767.73</v>
      </c>
      <c r="Q20" s="636">
        <f t="shared" si="2"/>
        <v>3026767.73</v>
      </c>
      <c r="R20" s="636">
        <f t="shared" si="2"/>
        <v>3026767.73</v>
      </c>
      <c r="S20" s="532">
        <f t="shared" si="2"/>
        <v>36321212.759999998</v>
      </c>
      <c r="T20" s="532">
        <f t="shared" si="1"/>
        <v>3026767.73</v>
      </c>
      <c r="U20" s="222"/>
      <c r="V20" s="1322"/>
      <c r="W20" s="1323"/>
      <c r="X20" s="1323"/>
      <c r="Y20" s="1324"/>
      <c r="Z20" s="247"/>
      <c r="AA20" s="239"/>
      <c r="AB20" s="239"/>
      <c r="AC20" s="239"/>
      <c r="AD20" s="239"/>
      <c r="AE20" s="220"/>
      <c r="AF20" s="220"/>
      <c r="AG20" s="220"/>
      <c r="AH20" s="248"/>
      <c r="AI20" s="220"/>
      <c r="AJ20" s="220"/>
      <c r="AK20" s="239"/>
      <c r="AL20" s="239"/>
      <c r="AM20" s="239"/>
      <c r="AN20" s="239"/>
      <c r="AO20" s="239"/>
      <c r="AP20" s="239"/>
      <c r="AQ20" s="239"/>
      <c r="AR20" s="239"/>
      <c r="AS20" s="239"/>
      <c r="AT20" s="239"/>
      <c r="AU20" s="221"/>
      <c r="IR20" s="243"/>
    </row>
    <row r="21" spans="1:252" s="100" customFormat="1" ht="13.5" customHeight="1" x14ac:dyDescent="0.3">
      <c r="A21" s="655"/>
      <c r="B21" s="234"/>
      <c r="C21" s="104"/>
      <c r="D21" s="1256" t="s">
        <v>66</v>
      </c>
      <c r="E21" s="1257"/>
      <c r="F21" s="1257"/>
      <c r="G21" s="703"/>
      <c r="H21" s="703"/>
      <c r="I21" s="703"/>
      <c r="J21" s="703"/>
      <c r="K21" s="703"/>
      <c r="L21" s="703"/>
      <c r="M21" s="703"/>
      <c r="N21" s="703"/>
      <c r="O21" s="703"/>
      <c r="P21" s="703"/>
      <c r="Q21" s="703"/>
      <c r="R21" s="703"/>
      <c r="S21" s="703"/>
      <c r="T21" s="704"/>
      <c r="U21" s="222"/>
      <c r="V21" s="1295"/>
      <c r="W21" s="1296"/>
      <c r="X21" s="1296"/>
      <c r="Y21" s="1297"/>
      <c r="Z21" s="232"/>
      <c r="AA21" s="224"/>
      <c r="AB21" s="232"/>
      <c r="AC21" s="224"/>
      <c r="AD21" s="232"/>
      <c r="AE21" s="220"/>
      <c r="AF21" s="220"/>
      <c r="AG21" s="220"/>
      <c r="AH21" s="219"/>
      <c r="AI21" s="220"/>
      <c r="AJ21" s="220"/>
      <c r="AK21" s="224"/>
      <c r="AL21" s="232"/>
      <c r="AM21" s="224"/>
      <c r="AN21" s="232"/>
      <c r="AO21" s="224"/>
      <c r="AP21" s="232"/>
      <c r="AQ21" s="224"/>
      <c r="AR21" s="232"/>
      <c r="AS21" s="224"/>
      <c r="AT21" s="232"/>
      <c r="AU21" s="221"/>
      <c r="IR21" s="243"/>
    </row>
    <row r="22" spans="1:252" s="100" customFormat="1" ht="13.5" customHeight="1" x14ac:dyDescent="0.3">
      <c r="A22" s="655"/>
      <c r="B22" s="234"/>
      <c r="C22" s="104"/>
      <c r="D22" s="1356" t="s">
        <v>67</v>
      </c>
      <c r="E22" s="1357"/>
      <c r="F22" s="1358"/>
      <c r="G22" s="241">
        <v>0</v>
      </c>
      <c r="H22" s="241">
        <v>0</v>
      </c>
      <c r="I22" s="241">
        <v>0</v>
      </c>
      <c r="J22" s="241">
        <v>0</v>
      </c>
      <c r="K22" s="241">
        <v>0</v>
      </c>
      <c r="L22" s="241">
        <v>0</v>
      </c>
      <c r="M22" s="241">
        <v>0</v>
      </c>
      <c r="N22" s="241">
        <v>0</v>
      </c>
      <c r="O22" s="241">
        <v>0</v>
      </c>
      <c r="P22" s="241">
        <v>0</v>
      </c>
      <c r="Q22" s="241">
        <v>0</v>
      </c>
      <c r="R22" s="241">
        <v>0</v>
      </c>
      <c r="S22" s="531">
        <f>SUM(G22:R22)</f>
        <v>0</v>
      </c>
      <c r="T22" s="531">
        <f t="shared" ref="T22:T28" si="3">S22/$C$304</f>
        <v>0</v>
      </c>
      <c r="U22" s="222"/>
      <c r="V22" s="1316" t="s">
        <v>1099</v>
      </c>
      <c r="W22" s="1317"/>
      <c r="X22" s="1317"/>
      <c r="Y22" s="1318"/>
      <c r="Z22" s="244"/>
      <c r="AA22" s="237"/>
      <c r="AB22" s="237"/>
      <c r="AC22" s="237"/>
      <c r="AD22" s="237"/>
      <c r="AE22" s="220"/>
      <c r="AF22" s="220"/>
      <c r="AG22" s="220"/>
      <c r="AH22" s="226"/>
      <c r="AI22" s="220"/>
      <c r="AJ22" s="220"/>
      <c r="AK22" s="237"/>
      <c r="AL22" s="237"/>
      <c r="AM22" s="237"/>
      <c r="AN22" s="237"/>
      <c r="AO22" s="249"/>
      <c r="AP22" s="237"/>
      <c r="AQ22" s="237"/>
      <c r="AR22" s="237"/>
      <c r="AS22" s="237"/>
      <c r="AT22" s="239"/>
      <c r="AU22" s="221"/>
      <c r="IR22" s="243"/>
    </row>
    <row r="23" spans="1:252" s="100" customFormat="1" ht="13.5" customHeight="1" x14ac:dyDescent="0.3">
      <c r="A23" s="655"/>
      <c r="B23" s="234"/>
      <c r="C23" s="104"/>
      <c r="D23" s="1356" t="s">
        <v>68</v>
      </c>
      <c r="E23" s="1357"/>
      <c r="F23" s="1358"/>
      <c r="G23" s="241">
        <v>0</v>
      </c>
      <c r="H23" s="241">
        <v>0</v>
      </c>
      <c r="I23" s="241">
        <v>0</v>
      </c>
      <c r="J23" s="241">
        <v>0</v>
      </c>
      <c r="K23" s="241">
        <v>0</v>
      </c>
      <c r="L23" s="241">
        <v>0</v>
      </c>
      <c r="M23" s="241">
        <v>0</v>
      </c>
      <c r="N23" s="241">
        <v>0</v>
      </c>
      <c r="O23" s="241">
        <v>0</v>
      </c>
      <c r="P23" s="241">
        <v>0</v>
      </c>
      <c r="Q23" s="241">
        <v>0</v>
      </c>
      <c r="R23" s="241">
        <v>0</v>
      </c>
      <c r="S23" s="531">
        <f>SUM(G23:R23)</f>
        <v>0</v>
      </c>
      <c r="T23" s="531">
        <f t="shared" si="3"/>
        <v>0</v>
      </c>
      <c r="U23" s="222"/>
      <c r="V23" s="1316" t="s">
        <v>1099</v>
      </c>
      <c r="W23" s="1317"/>
      <c r="X23" s="1317"/>
      <c r="Y23" s="1318"/>
      <c r="Z23" s="244"/>
      <c r="AA23" s="237"/>
      <c r="AB23" s="237"/>
      <c r="AC23" s="237"/>
      <c r="AD23" s="237"/>
      <c r="AE23" s="220"/>
      <c r="AF23" s="220"/>
      <c r="AG23" s="220"/>
      <c r="AH23" s="226"/>
      <c r="AI23" s="220"/>
      <c r="AJ23" s="220"/>
      <c r="AK23" s="245"/>
      <c r="AL23" s="237"/>
      <c r="AM23" s="237"/>
      <c r="AN23" s="237"/>
      <c r="AO23" s="250"/>
      <c r="AP23" s="237"/>
      <c r="AQ23" s="237"/>
      <c r="AR23" s="237"/>
      <c r="AS23" s="237"/>
      <c r="AT23" s="239"/>
      <c r="AU23" s="221"/>
      <c r="IR23" s="243"/>
    </row>
    <row r="24" spans="1:252" s="100" customFormat="1" ht="13.5" customHeight="1" x14ac:dyDescent="0.3">
      <c r="A24" s="655"/>
      <c r="B24" s="234"/>
      <c r="C24" s="104"/>
      <c r="D24" s="1365" t="s">
        <v>762</v>
      </c>
      <c r="E24" s="1366"/>
      <c r="F24" s="1367"/>
      <c r="G24" s="241">
        <v>0</v>
      </c>
      <c r="H24" s="241">
        <v>0</v>
      </c>
      <c r="I24" s="241">
        <v>0</v>
      </c>
      <c r="J24" s="241">
        <v>0</v>
      </c>
      <c r="K24" s="241">
        <v>0</v>
      </c>
      <c r="L24" s="241">
        <v>0</v>
      </c>
      <c r="M24" s="241">
        <v>0</v>
      </c>
      <c r="N24" s="241">
        <v>0</v>
      </c>
      <c r="O24" s="241">
        <v>0</v>
      </c>
      <c r="P24" s="241">
        <v>0</v>
      </c>
      <c r="Q24" s="241">
        <v>0</v>
      </c>
      <c r="R24" s="241">
        <v>0</v>
      </c>
      <c r="S24" s="531">
        <f>SUM(G24:R24)</f>
        <v>0</v>
      </c>
      <c r="T24" s="531">
        <f t="shared" si="3"/>
        <v>0</v>
      </c>
      <c r="U24" s="222"/>
      <c r="V24" s="1316" t="s">
        <v>1099</v>
      </c>
      <c r="W24" s="1317"/>
      <c r="X24" s="1317"/>
      <c r="Y24" s="1318"/>
      <c r="Z24" s="244"/>
      <c r="AA24" s="237"/>
      <c r="AB24" s="237"/>
      <c r="AC24" s="237"/>
      <c r="AD24" s="237"/>
      <c r="AE24" s="220"/>
      <c r="AF24" s="220"/>
      <c r="AG24" s="220"/>
      <c r="AH24" s="226"/>
      <c r="AI24" s="220"/>
      <c r="AJ24" s="220"/>
      <c r="AK24" s="245"/>
      <c r="AL24" s="237"/>
      <c r="AM24" s="237"/>
      <c r="AN24" s="237"/>
      <c r="AO24" s="250"/>
      <c r="AP24" s="237"/>
      <c r="AQ24" s="237"/>
      <c r="AR24" s="237"/>
      <c r="AS24" s="237"/>
      <c r="AT24" s="239"/>
      <c r="AU24" s="221"/>
      <c r="IR24" s="243"/>
    </row>
    <row r="25" spans="1:252" s="100" customFormat="1" ht="13.5" customHeight="1" x14ac:dyDescent="0.3">
      <c r="A25" s="655"/>
      <c r="B25" s="234"/>
      <c r="C25" s="104"/>
      <c r="D25" s="1365" t="s">
        <v>763</v>
      </c>
      <c r="E25" s="1366"/>
      <c r="F25" s="1367"/>
      <c r="G25" s="241">
        <v>0</v>
      </c>
      <c r="H25" s="241">
        <v>0</v>
      </c>
      <c r="I25" s="241">
        <v>0</v>
      </c>
      <c r="J25" s="241">
        <v>0</v>
      </c>
      <c r="K25" s="241">
        <v>0</v>
      </c>
      <c r="L25" s="241">
        <v>0</v>
      </c>
      <c r="M25" s="241">
        <v>0</v>
      </c>
      <c r="N25" s="241">
        <v>0</v>
      </c>
      <c r="O25" s="241">
        <v>0</v>
      </c>
      <c r="P25" s="241">
        <v>0</v>
      </c>
      <c r="Q25" s="241">
        <v>0</v>
      </c>
      <c r="R25" s="241">
        <v>0</v>
      </c>
      <c r="S25" s="531">
        <f>SUM(G25:R25)</f>
        <v>0</v>
      </c>
      <c r="T25" s="531">
        <f t="shared" si="3"/>
        <v>0</v>
      </c>
      <c r="U25" s="222"/>
      <c r="V25" s="1316" t="s">
        <v>1099</v>
      </c>
      <c r="W25" s="1317"/>
      <c r="X25" s="1317"/>
      <c r="Y25" s="1318"/>
      <c r="Z25" s="244"/>
      <c r="AA25" s="237"/>
      <c r="AB25" s="237"/>
      <c r="AC25" s="237"/>
      <c r="AD25" s="237"/>
      <c r="AE25" s="220"/>
      <c r="AF25" s="220"/>
      <c r="AG25" s="220"/>
      <c r="AH25" s="226"/>
      <c r="AI25" s="220"/>
      <c r="AJ25" s="220"/>
      <c r="AK25" s="245"/>
      <c r="AL25" s="237"/>
      <c r="AM25" s="237"/>
      <c r="AN25" s="237"/>
      <c r="AO25" s="250"/>
      <c r="AP25" s="237"/>
      <c r="AQ25" s="237"/>
      <c r="AR25" s="237"/>
      <c r="AS25" s="237"/>
      <c r="AT25" s="239"/>
      <c r="AU25" s="221"/>
      <c r="IR25" s="243"/>
    </row>
    <row r="26" spans="1:252" s="100" customFormat="1" ht="13.5" customHeight="1" x14ac:dyDescent="0.3">
      <c r="A26" s="655"/>
      <c r="B26" s="234"/>
      <c r="C26" s="104"/>
      <c r="D26" s="1365" t="s">
        <v>764</v>
      </c>
      <c r="E26" s="1366"/>
      <c r="F26" s="1367"/>
      <c r="G26" s="241">
        <v>0</v>
      </c>
      <c r="H26" s="241">
        <v>0</v>
      </c>
      <c r="I26" s="241">
        <v>0</v>
      </c>
      <c r="J26" s="241">
        <v>0</v>
      </c>
      <c r="K26" s="241">
        <v>0</v>
      </c>
      <c r="L26" s="241">
        <v>0</v>
      </c>
      <c r="M26" s="241">
        <v>0</v>
      </c>
      <c r="N26" s="241">
        <v>0</v>
      </c>
      <c r="O26" s="241">
        <v>0</v>
      </c>
      <c r="P26" s="241">
        <v>0</v>
      </c>
      <c r="Q26" s="241">
        <v>0</v>
      </c>
      <c r="R26" s="241">
        <v>0</v>
      </c>
      <c r="S26" s="531">
        <f>SUM(G26:R26)</f>
        <v>0</v>
      </c>
      <c r="T26" s="531">
        <f t="shared" si="3"/>
        <v>0</v>
      </c>
      <c r="U26" s="222"/>
      <c r="V26" s="1316" t="s">
        <v>1099</v>
      </c>
      <c r="W26" s="1317"/>
      <c r="X26" s="1317"/>
      <c r="Y26" s="1318"/>
      <c r="Z26" s="244"/>
      <c r="AA26" s="237"/>
      <c r="AB26" s="237"/>
      <c r="AC26" s="237"/>
      <c r="AD26" s="237"/>
      <c r="AE26" s="220"/>
      <c r="AF26" s="220"/>
      <c r="AG26" s="220"/>
      <c r="AH26" s="226"/>
      <c r="AI26" s="220"/>
      <c r="AJ26" s="220"/>
      <c r="AK26" s="245"/>
      <c r="AL26" s="237"/>
      <c r="AM26" s="237"/>
      <c r="AN26" s="237"/>
      <c r="AO26" s="250"/>
      <c r="AP26" s="237"/>
      <c r="AQ26" s="237"/>
      <c r="AR26" s="237"/>
      <c r="AS26" s="237"/>
      <c r="AT26" s="239"/>
      <c r="AU26" s="221"/>
      <c r="IR26" s="243"/>
    </row>
    <row r="27" spans="1:252" s="100" customFormat="1" ht="13.5" customHeight="1" x14ac:dyDescent="0.3">
      <c r="A27" s="655"/>
      <c r="B27" s="234"/>
      <c r="C27" s="104"/>
      <c r="D27" s="1374" t="s">
        <v>69</v>
      </c>
      <c r="E27" s="1375"/>
      <c r="F27" s="1376"/>
      <c r="G27" s="636">
        <f t="shared" ref="G27:S27" si="4">SUM(G22:G26)</f>
        <v>0</v>
      </c>
      <c r="H27" s="636">
        <f t="shared" si="4"/>
        <v>0</v>
      </c>
      <c r="I27" s="636">
        <f t="shared" si="4"/>
        <v>0</v>
      </c>
      <c r="J27" s="636">
        <f t="shared" si="4"/>
        <v>0</v>
      </c>
      <c r="K27" s="636">
        <f t="shared" si="4"/>
        <v>0</v>
      </c>
      <c r="L27" s="636">
        <f t="shared" si="4"/>
        <v>0</v>
      </c>
      <c r="M27" s="636">
        <f t="shared" si="4"/>
        <v>0</v>
      </c>
      <c r="N27" s="636">
        <f t="shared" si="4"/>
        <v>0</v>
      </c>
      <c r="O27" s="636">
        <f t="shared" si="4"/>
        <v>0</v>
      </c>
      <c r="P27" s="636">
        <f t="shared" si="4"/>
        <v>0</v>
      </c>
      <c r="Q27" s="636">
        <f t="shared" si="4"/>
        <v>0</v>
      </c>
      <c r="R27" s="636">
        <f t="shared" si="4"/>
        <v>0</v>
      </c>
      <c r="S27" s="532">
        <f t="shared" si="4"/>
        <v>0</v>
      </c>
      <c r="T27" s="532">
        <f t="shared" si="3"/>
        <v>0</v>
      </c>
      <c r="U27" s="222"/>
      <c r="V27" s="1316" t="s">
        <v>1099</v>
      </c>
      <c r="W27" s="1317"/>
      <c r="X27" s="1317"/>
      <c r="Y27" s="1318"/>
      <c r="Z27" s="247"/>
      <c r="AA27" s="239"/>
      <c r="AB27" s="239"/>
      <c r="AC27" s="239"/>
      <c r="AD27" s="239"/>
      <c r="AE27" s="220"/>
      <c r="AF27" s="220"/>
      <c r="AG27" s="220"/>
      <c r="AH27" s="248"/>
      <c r="AI27" s="220"/>
      <c r="AJ27" s="227"/>
      <c r="AK27" s="239"/>
      <c r="AL27" s="239"/>
      <c r="AM27" s="239"/>
      <c r="AN27" s="239"/>
      <c r="AO27" s="239"/>
      <c r="AP27" s="239"/>
      <c r="AQ27" s="239"/>
      <c r="AR27" s="239"/>
      <c r="AS27" s="239"/>
      <c r="AT27" s="239"/>
      <c r="AU27" s="221"/>
      <c r="IR27" s="243"/>
    </row>
    <row r="28" spans="1:252" s="100" customFormat="1" ht="13.5" customHeight="1" x14ac:dyDescent="0.3">
      <c r="A28" s="655"/>
      <c r="B28" s="234"/>
      <c r="C28" s="111"/>
      <c r="D28" s="1374" t="s">
        <v>70</v>
      </c>
      <c r="E28" s="1375"/>
      <c r="F28" s="1376"/>
      <c r="G28" s="636">
        <f t="shared" ref="G28:S28" si="5">G20-G27</f>
        <v>3026767.73</v>
      </c>
      <c r="H28" s="636">
        <f t="shared" si="5"/>
        <v>3026767.73</v>
      </c>
      <c r="I28" s="636">
        <f t="shared" si="5"/>
        <v>3026767.73</v>
      </c>
      <c r="J28" s="636">
        <f t="shared" si="5"/>
        <v>3026767.73</v>
      </c>
      <c r="K28" s="636">
        <f t="shared" si="5"/>
        <v>3026767.73</v>
      </c>
      <c r="L28" s="636">
        <f t="shared" si="5"/>
        <v>3026767.73</v>
      </c>
      <c r="M28" s="636">
        <f t="shared" si="5"/>
        <v>3026767.73</v>
      </c>
      <c r="N28" s="636">
        <f t="shared" si="5"/>
        <v>3026767.73</v>
      </c>
      <c r="O28" s="636">
        <f t="shared" si="5"/>
        <v>3026767.73</v>
      </c>
      <c r="P28" s="636">
        <f t="shared" si="5"/>
        <v>3026767.73</v>
      </c>
      <c r="Q28" s="636">
        <f t="shared" si="5"/>
        <v>3026767.73</v>
      </c>
      <c r="R28" s="636">
        <f t="shared" si="5"/>
        <v>3026767.73</v>
      </c>
      <c r="S28" s="532">
        <f t="shared" si="5"/>
        <v>36321212.759999998</v>
      </c>
      <c r="T28" s="532">
        <f t="shared" si="3"/>
        <v>3026767.73</v>
      </c>
      <c r="U28" s="222"/>
      <c r="V28" s="1301"/>
      <c r="W28" s="1302"/>
      <c r="X28" s="1302"/>
      <c r="Y28" s="1303"/>
      <c r="Z28" s="247"/>
      <c r="AA28" s="239"/>
      <c r="AB28" s="239"/>
      <c r="AC28" s="239"/>
      <c r="AD28" s="239"/>
      <c r="AE28" s="220"/>
      <c r="AF28" s="220"/>
      <c r="AG28" s="220"/>
      <c r="AH28" s="248"/>
      <c r="AI28" s="220"/>
      <c r="AJ28" s="220"/>
      <c r="AK28" s="239"/>
      <c r="AL28" s="239"/>
      <c r="AM28" s="239"/>
      <c r="AN28" s="239"/>
      <c r="AO28" s="239"/>
      <c r="AP28" s="239"/>
      <c r="AQ28" s="239"/>
      <c r="AR28" s="239"/>
      <c r="AS28" s="239"/>
      <c r="AT28" s="239"/>
      <c r="AU28" s="221"/>
      <c r="IR28" s="243"/>
    </row>
    <row r="29" spans="1:252" s="100" customFormat="1" ht="13.5" customHeight="1" x14ac:dyDescent="0.3">
      <c r="A29" s="655"/>
      <c r="B29" s="234"/>
      <c r="C29" s="1256" t="s">
        <v>71</v>
      </c>
      <c r="D29" s="1257"/>
      <c r="E29" s="1257"/>
      <c r="F29" s="1257"/>
      <c r="G29" s="703"/>
      <c r="H29" s="703"/>
      <c r="I29" s="703"/>
      <c r="J29" s="703"/>
      <c r="K29" s="703"/>
      <c r="L29" s="703"/>
      <c r="M29" s="703"/>
      <c r="N29" s="703"/>
      <c r="O29" s="703"/>
      <c r="P29" s="703"/>
      <c r="Q29" s="703"/>
      <c r="R29" s="703"/>
      <c r="S29" s="703"/>
      <c r="T29" s="704"/>
      <c r="U29" s="222"/>
      <c r="V29" s="1295"/>
      <c r="W29" s="1296"/>
      <c r="X29" s="1296"/>
      <c r="Y29" s="1297"/>
      <c r="Z29" s="247"/>
      <c r="AA29" s="239"/>
      <c r="AB29" s="239"/>
      <c r="AC29" s="239"/>
      <c r="AD29" s="239"/>
      <c r="AE29" s="220"/>
      <c r="AF29" s="220"/>
      <c r="AG29" s="220"/>
      <c r="AH29" s="248"/>
      <c r="AI29" s="220"/>
      <c r="AJ29" s="220"/>
      <c r="AK29" s="239"/>
      <c r="AL29" s="239"/>
      <c r="AM29" s="239"/>
      <c r="AN29" s="239"/>
      <c r="AO29" s="239"/>
      <c r="AP29" s="239"/>
      <c r="AQ29" s="239"/>
      <c r="AR29" s="239"/>
      <c r="AS29" s="239"/>
      <c r="AT29" s="239"/>
      <c r="AU29" s="221"/>
      <c r="IR29" s="252"/>
    </row>
    <row r="30" spans="1:252" s="100" customFormat="1" ht="13.5" customHeight="1" x14ac:dyDescent="0.3">
      <c r="A30" s="655"/>
      <c r="B30" s="234"/>
      <c r="C30" s="104"/>
      <c r="D30" s="1356" t="s">
        <v>72</v>
      </c>
      <c r="E30" s="1357"/>
      <c r="F30" s="1357"/>
      <c r="G30" s="253">
        <v>0</v>
      </c>
      <c r="H30" s="253">
        <v>0</v>
      </c>
      <c r="I30" s="253">
        <v>0</v>
      </c>
      <c r="J30" s="253">
        <v>0</v>
      </c>
      <c r="K30" s="253">
        <v>0</v>
      </c>
      <c r="L30" s="253">
        <v>0</v>
      </c>
      <c r="M30" s="253">
        <v>0</v>
      </c>
      <c r="N30" s="253">
        <v>0</v>
      </c>
      <c r="O30" s="253">
        <v>0</v>
      </c>
      <c r="P30" s="253">
        <v>0</v>
      </c>
      <c r="Q30" s="253">
        <v>0</v>
      </c>
      <c r="R30" s="253">
        <v>0</v>
      </c>
      <c r="S30" s="530">
        <f t="shared" ref="S30:S38" si="6">SUM(G30:R30)</f>
        <v>0</v>
      </c>
      <c r="T30" s="530">
        <f>S30/$C$304</f>
        <v>0</v>
      </c>
      <c r="U30" s="222"/>
      <c r="V30" s="1316" t="s">
        <v>1099</v>
      </c>
      <c r="W30" s="1317"/>
      <c r="X30" s="1317"/>
      <c r="Y30" s="1318"/>
      <c r="Z30" s="247"/>
      <c r="AA30" s="239"/>
      <c r="AB30" s="239"/>
      <c r="AC30" s="239"/>
      <c r="AD30" s="239"/>
      <c r="AE30" s="220"/>
      <c r="AF30" s="220"/>
      <c r="AG30" s="220"/>
      <c r="AH30" s="248"/>
      <c r="AI30" s="220"/>
      <c r="AJ30" s="220"/>
      <c r="AK30" s="239"/>
      <c r="AL30" s="239"/>
      <c r="AM30" s="239"/>
      <c r="AN30" s="239"/>
      <c r="AO30" s="239"/>
      <c r="AP30" s="239"/>
      <c r="AQ30" s="239"/>
      <c r="AR30" s="239"/>
      <c r="AS30" s="239"/>
      <c r="AT30" s="239"/>
      <c r="AU30" s="221"/>
      <c r="IR30" s="243"/>
    </row>
    <row r="31" spans="1:252" s="100" customFormat="1" ht="13.5" customHeight="1" x14ac:dyDescent="0.3">
      <c r="A31" s="655"/>
      <c r="B31" s="234"/>
      <c r="C31" s="104"/>
      <c r="D31" s="1356" t="s">
        <v>73</v>
      </c>
      <c r="E31" s="1357"/>
      <c r="F31" s="1357"/>
      <c r="G31" s="254">
        <v>0</v>
      </c>
      <c r="H31" s="254">
        <v>0</v>
      </c>
      <c r="I31" s="254">
        <v>0</v>
      </c>
      <c r="J31" s="254">
        <v>0</v>
      </c>
      <c r="K31" s="254">
        <v>0</v>
      </c>
      <c r="L31" s="254">
        <v>0</v>
      </c>
      <c r="M31" s="254">
        <v>0</v>
      </c>
      <c r="N31" s="254">
        <v>0</v>
      </c>
      <c r="O31" s="254">
        <v>0</v>
      </c>
      <c r="P31" s="254">
        <v>0</v>
      </c>
      <c r="Q31" s="254">
        <v>0</v>
      </c>
      <c r="R31" s="254">
        <v>0</v>
      </c>
      <c r="S31" s="531">
        <f t="shared" si="6"/>
        <v>0</v>
      </c>
      <c r="T31" s="531">
        <f t="shared" ref="T31:T38" si="7">S31/$C$304</f>
        <v>0</v>
      </c>
      <c r="U31" s="222"/>
      <c r="V31" s="1316" t="s">
        <v>1099</v>
      </c>
      <c r="W31" s="1317"/>
      <c r="X31" s="1317"/>
      <c r="Y31" s="1318"/>
      <c r="Z31" s="247"/>
      <c r="AA31" s="239"/>
      <c r="AB31" s="239"/>
      <c r="AC31" s="239"/>
      <c r="AD31" s="239"/>
      <c r="AE31" s="220"/>
      <c r="AF31" s="220"/>
      <c r="AG31" s="220"/>
      <c r="AH31" s="248"/>
      <c r="AI31" s="220"/>
      <c r="AJ31" s="220"/>
      <c r="AK31" s="239"/>
      <c r="AL31" s="239"/>
      <c r="AM31" s="239"/>
      <c r="AN31" s="239"/>
      <c r="AO31" s="239"/>
      <c r="AP31" s="239"/>
      <c r="AQ31" s="239"/>
      <c r="AR31" s="239"/>
      <c r="AS31" s="239"/>
      <c r="AT31" s="239"/>
      <c r="AU31" s="221"/>
      <c r="IR31" s="243"/>
    </row>
    <row r="32" spans="1:252" s="100" customFormat="1" ht="13.5" hidden="1" customHeight="1" x14ac:dyDescent="0.3">
      <c r="A32" s="655"/>
      <c r="B32" s="234"/>
      <c r="C32" s="104"/>
      <c r="D32" s="118" t="s">
        <v>916</v>
      </c>
      <c r="E32" s="255"/>
      <c r="F32" s="256"/>
      <c r="G32" s="254"/>
      <c r="H32" s="254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531">
        <f t="shared" si="6"/>
        <v>0</v>
      </c>
      <c r="T32" s="531">
        <f t="shared" si="7"/>
        <v>0</v>
      </c>
      <c r="U32" s="222"/>
      <c r="V32" s="1301"/>
      <c r="W32" s="1302"/>
      <c r="X32" s="1302"/>
      <c r="Y32" s="1303"/>
      <c r="Z32" s="247"/>
      <c r="AA32" s="239"/>
      <c r="AB32" s="239"/>
      <c r="AC32" s="239"/>
      <c r="AD32" s="239"/>
      <c r="AE32" s="220"/>
      <c r="AF32" s="220"/>
      <c r="AG32" s="220"/>
      <c r="AH32" s="248"/>
      <c r="AI32" s="220"/>
      <c r="AJ32" s="220"/>
      <c r="AK32" s="239"/>
      <c r="AL32" s="239"/>
      <c r="AM32" s="239"/>
      <c r="AN32" s="239"/>
      <c r="AO32" s="239"/>
      <c r="AP32" s="239"/>
      <c r="AQ32" s="239"/>
      <c r="AR32" s="239"/>
      <c r="AS32" s="239"/>
      <c r="AT32" s="239"/>
      <c r="AU32" s="221"/>
      <c r="IR32" s="243"/>
    </row>
    <row r="33" spans="1:252" s="100" customFormat="1" ht="13.5" customHeight="1" x14ac:dyDescent="0.3">
      <c r="A33" s="655"/>
      <c r="B33" s="234"/>
      <c r="C33" s="104"/>
      <c r="D33" s="1356" t="s">
        <v>327</v>
      </c>
      <c r="E33" s="1357"/>
      <c r="F33" s="1357"/>
      <c r="G33" s="254">
        <v>700</v>
      </c>
      <c r="H33" s="254">
        <v>700</v>
      </c>
      <c r="I33" s="254">
        <v>700</v>
      </c>
      <c r="J33" s="254">
        <v>700</v>
      </c>
      <c r="K33" s="254">
        <v>700</v>
      </c>
      <c r="L33" s="254">
        <v>700</v>
      </c>
      <c r="M33" s="254">
        <v>700</v>
      </c>
      <c r="N33" s="254">
        <v>700</v>
      </c>
      <c r="O33" s="254">
        <v>700</v>
      </c>
      <c r="P33" s="254">
        <v>700</v>
      </c>
      <c r="Q33" s="254">
        <v>700</v>
      </c>
      <c r="R33" s="254">
        <v>700</v>
      </c>
      <c r="S33" s="531">
        <f t="shared" si="6"/>
        <v>8400</v>
      </c>
      <c r="T33" s="531">
        <f t="shared" si="7"/>
        <v>700</v>
      </c>
      <c r="U33" s="222"/>
      <c r="V33" s="1319" t="s">
        <v>1101</v>
      </c>
      <c r="W33" s="1320"/>
      <c r="X33" s="1320"/>
      <c r="Y33" s="1321"/>
      <c r="Z33" s="247"/>
      <c r="AA33" s="239"/>
      <c r="AB33" s="239"/>
      <c r="AC33" s="239"/>
      <c r="AD33" s="239"/>
      <c r="AE33" s="220"/>
      <c r="AF33" s="220"/>
      <c r="AG33" s="220"/>
      <c r="AH33" s="248"/>
      <c r="AI33" s="220"/>
      <c r="AJ33" s="220"/>
      <c r="AK33" s="239"/>
      <c r="AL33" s="239"/>
      <c r="AM33" s="239"/>
      <c r="AN33" s="239"/>
      <c r="AO33" s="239"/>
      <c r="AP33" s="239"/>
      <c r="AQ33" s="239"/>
      <c r="AR33" s="239"/>
      <c r="AS33" s="239"/>
      <c r="AT33" s="239"/>
      <c r="AU33" s="221"/>
      <c r="IR33" s="243"/>
    </row>
    <row r="34" spans="1:252" s="100" customFormat="1" ht="13.5" customHeight="1" x14ac:dyDescent="0.3">
      <c r="A34" s="655"/>
      <c r="B34" s="234"/>
      <c r="C34" s="104"/>
      <c r="D34" s="1356" t="s">
        <v>328</v>
      </c>
      <c r="E34" s="1357"/>
      <c r="F34" s="1357"/>
      <c r="G34" s="254">
        <v>0</v>
      </c>
      <c r="H34" s="254">
        <v>0</v>
      </c>
      <c r="I34" s="254">
        <v>0</v>
      </c>
      <c r="J34" s="254">
        <v>0</v>
      </c>
      <c r="K34" s="254">
        <v>0</v>
      </c>
      <c r="L34" s="254">
        <v>0</v>
      </c>
      <c r="M34" s="254">
        <v>0</v>
      </c>
      <c r="N34" s="254">
        <v>0</v>
      </c>
      <c r="O34" s="254">
        <v>0</v>
      </c>
      <c r="P34" s="254">
        <v>0</v>
      </c>
      <c r="Q34" s="254">
        <v>0</v>
      </c>
      <c r="R34" s="254">
        <v>0</v>
      </c>
      <c r="S34" s="531">
        <f t="shared" si="6"/>
        <v>0</v>
      </c>
      <c r="T34" s="531">
        <f t="shared" si="7"/>
        <v>0</v>
      </c>
      <c r="U34" s="222"/>
      <c r="V34" s="1316" t="s">
        <v>1099</v>
      </c>
      <c r="W34" s="1317"/>
      <c r="X34" s="1317"/>
      <c r="Y34" s="1318"/>
      <c r="Z34" s="247"/>
      <c r="AA34" s="239"/>
      <c r="AB34" s="239"/>
      <c r="AC34" s="239"/>
      <c r="AD34" s="239"/>
      <c r="AE34" s="220"/>
      <c r="AF34" s="220"/>
      <c r="AG34" s="220"/>
      <c r="AH34" s="248"/>
      <c r="AI34" s="220"/>
      <c r="AJ34" s="220"/>
      <c r="AK34" s="239"/>
      <c r="AL34" s="239"/>
      <c r="AM34" s="239"/>
      <c r="AN34" s="239"/>
      <c r="AO34" s="239"/>
      <c r="AP34" s="239"/>
      <c r="AQ34" s="239"/>
      <c r="AR34" s="239"/>
      <c r="AS34" s="239"/>
      <c r="AT34" s="239"/>
      <c r="AU34" s="221"/>
      <c r="IR34" s="243"/>
    </row>
    <row r="35" spans="1:252" s="100" customFormat="1" ht="13.5" customHeight="1" x14ac:dyDescent="0.3">
      <c r="A35" s="655"/>
      <c r="B35" s="234"/>
      <c r="C35" s="104"/>
      <c r="D35" s="1356" t="s">
        <v>329</v>
      </c>
      <c r="E35" s="1357"/>
      <c r="F35" s="1357"/>
      <c r="G35" s="254">
        <v>0</v>
      </c>
      <c r="H35" s="254">
        <v>0</v>
      </c>
      <c r="I35" s="254">
        <v>0</v>
      </c>
      <c r="J35" s="254">
        <v>0</v>
      </c>
      <c r="K35" s="254">
        <v>0</v>
      </c>
      <c r="L35" s="254">
        <v>0</v>
      </c>
      <c r="M35" s="254">
        <v>0</v>
      </c>
      <c r="N35" s="254">
        <v>0</v>
      </c>
      <c r="O35" s="254">
        <v>0</v>
      </c>
      <c r="P35" s="254">
        <v>0</v>
      </c>
      <c r="Q35" s="254">
        <v>0</v>
      </c>
      <c r="R35" s="254">
        <v>0</v>
      </c>
      <c r="S35" s="531">
        <f t="shared" si="6"/>
        <v>0</v>
      </c>
      <c r="T35" s="531">
        <f t="shared" si="7"/>
        <v>0</v>
      </c>
      <c r="U35" s="222"/>
      <c r="V35" s="1316" t="s">
        <v>1099</v>
      </c>
      <c r="W35" s="1317"/>
      <c r="X35" s="1317"/>
      <c r="Y35" s="1318"/>
      <c r="Z35" s="247"/>
      <c r="AA35" s="239"/>
      <c r="AB35" s="239"/>
      <c r="AC35" s="239"/>
      <c r="AD35" s="239"/>
      <c r="AE35" s="220"/>
      <c r="AF35" s="220"/>
      <c r="AG35" s="220"/>
      <c r="AH35" s="248"/>
      <c r="AI35" s="220"/>
      <c r="AJ35" s="220"/>
      <c r="AK35" s="239"/>
      <c r="AL35" s="239"/>
      <c r="AM35" s="239"/>
      <c r="AN35" s="239"/>
      <c r="AO35" s="239"/>
      <c r="AP35" s="239"/>
      <c r="AQ35" s="239"/>
      <c r="AR35" s="239"/>
      <c r="AS35" s="239"/>
      <c r="AT35" s="239"/>
      <c r="AU35" s="221"/>
      <c r="IR35" s="243"/>
    </row>
    <row r="36" spans="1:252" s="100" customFormat="1" ht="13.5" customHeight="1" x14ac:dyDescent="0.3">
      <c r="A36" s="655"/>
      <c r="B36" s="234"/>
      <c r="C36" s="104"/>
      <c r="D36" s="1365" t="s">
        <v>765</v>
      </c>
      <c r="E36" s="1366"/>
      <c r="F36" s="1366"/>
      <c r="G36" s="254">
        <v>0</v>
      </c>
      <c r="H36" s="254">
        <v>0</v>
      </c>
      <c r="I36" s="254">
        <v>0</v>
      </c>
      <c r="J36" s="254">
        <v>0</v>
      </c>
      <c r="K36" s="254">
        <v>0</v>
      </c>
      <c r="L36" s="254">
        <v>0</v>
      </c>
      <c r="M36" s="254">
        <v>0</v>
      </c>
      <c r="N36" s="254">
        <v>0</v>
      </c>
      <c r="O36" s="254">
        <v>0</v>
      </c>
      <c r="P36" s="254">
        <v>0</v>
      </c>
      <c r="Q36" s="254">
        <v>0</v>
      </c>
      <c r="R36" s="254">
        <v>0</v>
      </c>
      <c r="S36" s="531">
        <f t="shared" si="6"/>
        <v>0</v>
      </c>
      <c r="T36" s="531">
        <f t="shared" si="7"/>
        <v>0</v>
      </c>
      <c r="U36" s="222"/>
      <c r="V36" s="1316" t="s">
        <v>1099</v>
      </c>
      <c r="W36" s="1317"/>
      <c r="X36" s="1317"/>
      <c r="Y36" s="1318"/>
      <c r="Z36" s="247"/>
      <c r="AA36" s="239"/>
      <c r="AB36" s="239"/>
      <c r="AC36" s="239"/>
      <c r="AD36" s="239"/>
      <c r="AE36" s="220"/>
      <c r="AF36" s="220"/>
      <c r="AG36" s="220"/>
      <c r="AH36" s="248"/>
      <c r="AI36" s="220"/>
      <c r="AJ36" s="220"/>
      <c r="AK36" s="239"/>
      <c r="AL36" s="239"/>
      <c r="AM36" s="239"/>
      <c r="AN36" s="239"/>
      <c r="AO36" s="239"/>
      <c r="AP36" s="239"/>
      <c r="AQ36" s="239"/>
      <c r="AR36" s="239"/>
      <c r="AS36" s="239"/>
      <c r="AT36" s="239"/>
      <c r="AU36" s="221"/>
      <c r="IR36" s="243"/>
    </row>
    <row r="37" spans="1:252" s="100" customFormat="1" ht="13.5" customHeight="1" x14ac:dyDescent="0.3">
      <c r="A37" s="655"/>
      <c r="B37" s="234"/>
      <c r="C37" s="104"/>
      <c r="D37" s="1365" t="s">
        <v>766</v>
      </c>
      <c r="E37" s="1366"/>
      <c r="F37" s="1366"/>
      <c r="G37" s="254">
        <v>0</v>
      </c>
      <c r="H37" s="254">
        <v>0</v>
      </c>
      <c r="I37" s="254">
        <v>0</v>
      </c>
      <c r="J37" s="254">
        <v>0</v>
      </c>
      <c r="K37" s="254">
        <v>0</v>
      </c>
      <c r="L37" s="254">
        <v>0</v>
      </c>
      <c r="M37" s="254">
        <v>0</v>
      </c>
      <c r="N37" s="254">
        <v>0</v>
      </c>
      <c r="O37" s="254">
        <v>0</v>
      </c>
      <c r="P37" s="254">
        <v>0</v>
      </c>
      <c r="Q37" s="254">
        <v>0</v>
      </c>
      <c r="R37" s="254">
        <v>0</v>
      </c>
      <c r="S37" s="531">
        <f t="shared" si="6"/>
        <v>0</v>
      </c>
      <c r="T37" s="531">
        <f t="shared" si="7"/>
        <v>0</v>
      </c>
      <c r="U37" s="222"/>
      <c r="V37" s="1316" t="s">
        <v>1099</v>
      </c>
      <c r="W37" s="1317"/>
      <c r="X37" s="1317"/>
      <c r="Y37" s="1318"/>
      <c r="Z37" s="247"/>
      <c r="AA37" s="239"/>
      <c r="AB37" s="239"/>
      <c r="AC37" s="239"/>
      <c r="AD37" s="239"/>
      <c r="AE37" s="220"/>
      <c r="AF37" s="220"/>
      <c r="AG37" s="220"/>
      <c r="AH37" s="248"/>
      <c r="AI37" s="220"/>
      <c r="AJ37" s="220"/>
      <c r="AK37" s="239"/>
      <c r="AL37" s="239"/>
      <c r="AM37" s="239"/>
      <c r="AN37" s="239"/>
      <c r="AO37" s="239"/>
      <c r="AP37" s="239"/>
      <c r="AQ37" s="239"/>
      <c r="AR37" s="239"/>
      <c r="AS37" s="239"/>
      <c r="AT37" s="239"/>
      <c r="AU37" s="221"/>
      <c r="IR37" s="243"/>
    </row>
    <row r="38" spans="1:252" s="100" customFormat="1" ht="13.5" customHeight="1" x14ac:dyDescent="0.3">
      <c r="A38" s="655"/>
      <c r="B38" s="234"/>
      <c r="C38" s="104"/>
      <c r="D38" s="1356" t="s">
        <v>705</v>
      </c>
      <c r="E38" s="1357"/>
      <c r="F38" s="1357"/>
      <c r="G38" s="254">
        <v>250000</v>
      </c>
      <c r="H38" s="254">
        <v>250000</v>
      </c>
      <c r="I38" s="254">
        <v>250000</v>
      </c>
      <c r="J38" s="254">
        <v>250000</v>
      </c>
      <c r="K38" s="254">
        <v>250000</v>
      </c>
      <c r="L38" s="254">
        <v>250000</v>
      </c>
      <c r="M38" s="254">
        <v>250000</v>
      </c>
      <c r="N38" s="254">
        <v>250000</v>
      </c>
      <c r="O38" s="254">
        <v>250000</v>
      </c>
      <c r="P38" s="254">
        <v>250000</v>
      </c>
      <c r="Q38" s="254">
        <v>250000</v>
      </c>
      <c r="R38" s="254">
        <v>250000</v>
      </c>
      <c r="S38" s="531">
        <f t="shared" si="6"/>
        <v>3000000</v>
      </c>
      <c r="T38" s="531">
        <f t="shared" si="7"/>
        <v>250000</v>
      </c>
      <c r="U38" s="222"/>
      <c r="V38" s="1319" t="s">
        <v>1102</v>
      </c>
      <c r="W38" s="1320"/>
      <c r="X38" s="1320"/>
      <c r="Y38" s="1321"/>
      <c r="Z38" s="247"/>
      <c r="AA38" s="239"/>
      <c r="AB38" s="239"/>
      <c r="AC38" s="239"/>
      <c r="AD38" s="239"/>
      <c r="AE38" s="220"/>
      <c r="AF38" s="220"/>
      <c r="AG38" s="220"/>
      <c r="AH38" s="248"/>
      <c r="AI38" s="220"/>
      <c r="AJ38" s="220"/>
      <c r="AK38" s="239"/>
      <c r="AL38" s="239"/>
      <c r="AM38" s="239"/>
      <c r="AN38" s="239"/>
      <c r="AO38" s="239"/>
      <c r="AP38" s="239"/>
      <c r="AQ38" s="239"/>
      <c r="AR38" s="239"/>
      <c r="AS38" s="239"/>
      <c r="AT38" s="239"/>
      <c r="AU38" s="221"/>
      <c r="IR38" s="243"/>
    </row>
    <row r="39" spans="1:252" s="100" customFormat="1" ht="13.5" customHeight="1" x14ac:dyDescent="0.3">
      <c r="A39" s="655"/>
      <c r="B39" s="234"/>
      <c r="C39" s="111"/>
      <c r="D39" s="1374" t="s">
        <v>74</v>
      </c>
      <c r="E39" s="1375"/>
      <c r="F39" s="1376"/>
      <c r="G39" s="636">
        <f t="shared" ref="G39:S39" si="8">SUM(G30:G38)</f>
        <v>250700</v>
      </c>
      <c r="H39" s="636">
        <f t="shared" si="8"/>
        <v>250700</v>
      </c>
      <c r="I39" s="636">
        <f t="shared" si="8"/>
        <v>250700</v>
      </c>
      <c r="J39" s="636">
        <f t="shared" si="8"/>
        <v>250700</v>
      </c>
      <c r="K39" s="636">
        <f t="shared" si="8"/>
        <v>250700</v>
      </c>
      <c r="L39" s="636">
        <f t="shared" si="8"/>
        <v>250700</v>
      </c>
      <c r="M39" s="636">
        <f t="shared" si="8"/>
        <v>250700</v>
      </c>
      <c r="N39" s="636">
        <f t="shared" si="8"/>
        <v>250700</v>
      </c>
      <c r="O39" s="636">
        <f t="shared" si="8"/>
        <v>250700</v>
      </c>
      <c r="P39" s="636">
        <f t="shared" si="8"/>
        <v>250700</v>
      </c>
      <c r="Q39" s="636">
        <f t="shared" si="8"/>
        <v>250700</v>
      </c>
      <c r="R39" s="636">
        <f t="shared" si="8"/>
        <v>250700</v>
      </c>
      <c r="S39" s="532">
        <f t="shared" si="8"/>
        <v>3008400</v>
      </c>
      <c r="T39" s="532">
        <f>SUM(T30:T38)</f>
        <v>250700</v>
      </c>
      <c r="U39" s="257"/>
      <c r="V39" s="1301"/>
      <c r="W39" s="1302"/>
      <c r="X39" s="1302"/>
      <c r="Y39" s="1303"/>
      <c r="Z39" s="247"/>
      <c r="AA39" s="239"/>
      <c r="AB39" s="239"/>
      <c r="AC39" s="239"/>
      <c r="AD39" s="239"/>
      <c r="AE39" s="220"/>
      <c r="AF39" s="220"/>
      <c r="AG39" s="220"/>
      <c r="AH39" s="248"/>
      <c r="AI39" s="220"/>
      <c r="AJ39" s="220"/>
      <c r="AK39" s="239"/>
      <c r="AL39" s="239"/>
      <c r="AM39" s="239"/>
      <c r="AN39" s="239"/>
      <c r="AO39" s="239"/>
      <c r="AP39" s="239"/>
      <c r="AQ39" s="239"/>
      <c r="AR39" s="239"/>
      <c r="AS39" s="239"/>
      <c r="AT39" s="239"/>
      <c r="AU39" s="221"/>
      <c r="IR39" s="243"/>
    </row>
    <row r="40" spans="1:252" s="100" customFormat="1" ht="13.5" customHeight="1" x14ac:dyDescent="0.3">
      <c r="A40" s="655"/>
      <c r="B40" s="234"/>
      <c r="C40" s="1377" t="s">
        <v>75</v>
      </c>
      <c r="D40" s="1378"/>
      <c r="E40" s="1378"/>
      <c r="F40" s="1379"/>
      <c r="G40" s="636">
        <f t="shared" ref="G40:S40" si="9">G28+G39</f>
        <v>3277467.73</v>
      </c>
      <c r="H40" s="636">
        <f t="shared" si="9"/>
        <v>3277467.73</v>
      </c>
      <c r="I40" s="636">
        <f t="shared" si="9"/>
        <v>3277467.73</v>
      </c>
      <c r="J40" s="636">
        <f t="shared" si="9"/>
        <v>3277467.73</v>
      </c>
      <c r="K40" s="636">
        <f t="shared" si="9"/>
        <v>3277467.73</v>
      </c>
      <c r="L40" s="636">
        <f t="shared" si="9"/>
        <v>3277467.73</v>
      </c>
      <c r="M40" s="636">
        <f t="shared" si="9"/>
        <v>3277467.73</v>
      </c>
      <c r="N40" s="636">
        <f t="shared" si="9"/>
        <v>3277467.73</v>
      </c>
      <c r="O40" s="636">
        <f t="shared" si="9"/>
        <v>3277467.73</v>
      </c>
      <c r="P40" s="636">
        <f t="shared" si="9"/>
        <v>3277467.73</v>
      </c>
      <c r="Q40" s="636">
        <f t="shared" si="9"/>
        <v>3277467.73</v>
      </c>
      <c r="R40" s="636">
        <f t="shared" si="9"/>
        <v>3277467.73</v>
      </c>
      <c r="S40" s="532">
        <f t="shared" si="9"/>
        <v>39329612.759999998</v>
      </c>
      <c r="T40" s="532">
        <f>T28+T39</f>
        <v>3277467.73</v>
      </c>
      <c r="U40" s="257"/>
      <c r="V40" s="1344"/>
      <c r="W40" s="1345"/>
      <c r="X40" s="1345"/>
      <c r="Y40" s="1346"/>
      <c r="Z40" s="247"/>
      <c r="AA40" s="239"/>
      <c r="AB40" s="239"/>
      <c r="AC40" s="239"/>
      <c r="AD40" s="239"/>
      <c r="AE40" s="220"/>
      <c r="AF40" s="220"/>
      <c r="AG40" s="220"/>
      <c r="AH40" s="248"/>
      <c r="AI40" s="220"/>
      <c r="AJ40" s="220"/>
      <c r="AK40" s="239"/>
      <c r="AL40" s="239"/>
      <c r="AM40" s="239"/>
      <c r="AN40" s="239"/>
      <c r="AO40" s="239"/>
      <c r="AP40" s="239"/>
      <c r="AQ40" s="239"/>
      <c r="AR40" s="239"/>
      <c r="AS40" s="239"/>
      <c r="AT40" s="239"/>
      <c r="AU40" s="221"/>
      <c r="IR40" s="243"/>
    </row>
    <row r="41" spans="1:252" s="100" customFormat="1" ht="13.5" customHeight="1" x14ac:dyDescent="0.3">
      <c r="A41" s="655"/>
      <c r="B41" s="681" t="s">
        <v>76</v>
      </c>
      <c r="C41" s="682"/>
      <c r="D41" s="682"/>
      <c r="E41" s="705"/>
      <c r="F41" s="706"/>
      <c r="G41" s="707"/>
      <c r="H41" s="707"/>
      <c r="I41" s="707"/>
      <c r="J41" s="707"/>
      <c r="K41" s="707"/>
      <c r="L41" s="707"/>
      <c r="M41" s="707"/>
      <c r="N41" s="707"/>
      <c r="O41" s="707"/>
      <c r="P41" s="707"/>
      <c r="Q41" s="707"/>
      <c r="R41" s="707"/>
      <c r="S41" s="707"/>
      <c r="T41" s="708"/>
      <c r="U41" s="629"/>
      <c r="V41" s="1295"/>
      <c r="W41" s="1296"/>
      <c r="X41" s="1296"/>
      <c r="Y41" s="1297"/>
      <c r="Z41" s="258"/>
      <c r="AA41" s="220"/>
      <c r="AB41" s="220"/>
      <c r="AC41" s="220"/>
      <c r="AD41" s="220"/>
      <c r="AE41" s="220"/>
      <c r="AF41" s="219"/>
      <c r="AG41" s="220"/>
      <c r="AH41" s="220"/>
      <c r="AI41" s="227"/>
      <c r="AJ41" s="227"/>
      <c r="AK41" s="259"/>
      <c r="AL41" s="230"/>
      <c r="AM41" s="259"/>
      <c r="AN41" s="220"/>
      <c r="AO41" s="259"/>
      <c r="AP41" s="220"/>
      <c r="AQ41" s="220"/>
      <c r="AR41" s="220"/>
      <c r="AS41" s="220"/>
      <c r="AT41" s="220"/>
      <c r="AU41" s="221"/>
      <c r="IR41" s="243"/>
    </row>
    <row r="42" spans="1:252" s="100" customFormat="1" ht="13.5" customHeight="1" x14ac:dyDescent="0.3">
      <c r="A42" s="655"/>
      <c r="B42" s="554"/>
      <c r="C42" s="681" t="s">
        <v>77</v>
      </c>
      <c r="D42" s="682"/>
      <c r="E42" s="705"/>
      <c r="F42" s="709"/>
      <c r="G42" s="710"/>
      <c r="H42" s="710"/>
      <c r="I42" s="710"/>
      <c r="J42" s="710"/>
      <c r="K42" s="710"/>
      <c r="L42" s="710"/>
      <c r="M42" s="710"/>
      <c r="N42" s="710"/>
      <c r="O42" s="710"/>
      <c r="P42" s="710"/>
      <c r="Q42" s="710"/>
      <c r="R42" s="710"/>
      <c r="S42" s="710"/>
      <c r="T42" s="711"/>
      <c r="U42" s="629"/>
      <c r="V42" s="1295"/>
      <c r="W42" s="1296"/>
      <c r="X42" s="1296"/>
      <c r="Y42" s="1297"/>
      <c r="Z42" s="232"/>
      <c r="AA42" s="224"/>
      <c r="AB42" s="232"/>
      <c r="AC42" s="224"/>
      <c r="AD42" s="232"/>
      <c r="AE42" s="220"/>
      <c r="AF42" s="220"/>
      <c r="AG42" s="219"/>
      <c r="AH42" s="220"/>
      <c r="AI42" s="220"/>
      <c r="AJ42" s="220"/>
      <c r="AK42" s="224"/>
      <c r="AL42" s="232"/>
      <c r="AM42" s="224"/>
      <c r="AN42" s="232"/>
      <c r="AO42" s="224"/>
      <c r="AP42" s="232"/>
      <c r="AQ42" s="224"/>
      <c r="AR42" s="232"/>
      <c r="AS42" s="224"/>
      <c r="AT42" s="232"/>
      <c r="AU42" s="221"/>
      <c r="IR42" s="243"/>
    </row>
    <row r="43" spans="1:252" x14ac:dyDescent="0.3">
      <c r="A43" s="655"/>
      <c r="B43" s="554"/>
      <c r="C43" s="555"/>
      <c r="D43" s="716" t="s">
        <v>78</v>
      </c>
      <c r="E43" s="712"/>
      <c r="F43" s="713"/>
      <c r="G43" s="714">
        <f>SUM(G44:G56)</f>
        <v>686779.71952333325</v>
      </c>
      <c r="H43" s="714">
        <f t="shared" ref="H43:R43" si="10">SUM(H44:H56)</f>
        <v>685131.38657333329</v>
      </c>
      <c r="I43" s="714">
        <f t="shared" si="10"/>
        <v>683913.05352333328</v>
      </c>
      <c r="J43" s="714">
        <f t="shared" si="10"/>
        <v>725780.21215640008</v>
      </c>
      <c r="K43" s="714">
        <f t="shared" si="10"/>
        <v>744538.2075414001</v>
      </c>
      <c r="L43" s="714">
        <f t="shared" si="10"/>
        <v>752235.20575140009</v>
      </c>
      <c r="M43" s="714">
        <f t="shared" si="10"/>
        <v>727940.21140140004</v>
      </c>
      <c r="N43" s="714">
        <f t="shared" si="10"/>
        <v>727940.21140140004</v>
      </c>
      <c r="O43" s="714">
        <f t="shared" si="10"/>
        <v>750945.20605140005</v>
      </c>
      <c r="P43" s="714">
        <f t="shared" si="10"/>
        <v>739048.5421514</v>
      </c>
      <c r="Q43" s="714">
        <f t="shared" si="10"/>
        <v>752235.20575140009</v>
      </c>
      <c r="R43" s="714">
        <f t="shared" si="10"/>
        <v>744538.2075414001</v>
      </c>
      <c r="S43" s="715">
        <f>SUM(S44:S56)</f>
        <v>8721025.3693675995</v>
      </c>
      <c r="T43" s="715">
        <f>SUM(T44:T56)</f>
        <v>726752.1141139667</v>
      </c>
      <c r="U43" s="629"/>
      <c r="V43" s="1295"/>
      <c r="W43" s="1296"/>
      <c r="X43" s="1296"/>
      <c r="Y43" s="1297"/>
      <c r="Z43" s="244"/>
      <c r="AA43" s="261"/>
      <c r="AB43" s="237"/>
      <c r="AC43" s="237"/>
      <c r="AD43" s="237"/>
      <c r="AE43" s="220"/>
      <c r="AF43" s="220"/>
      <c r="AG43" s="220"/>
      <c r="AH43" s="226"/>
      <c r="AI43" s="227"/>
      <c r="AJ43" s="227"/>
      <c r="AK43" s="237"/>
      <c r="AL43" s="237"/>
      <c r="AM43" s="237"/>
      <c r="AN43" s="237"/>
      <c r="AO43" s="249"/>
      <c r="AP43" s="237"/>
      <c r="AQ43" s="237"/>
      <c r="AR43" s="237"/>
      <c r="AS43" s="237"/>
      <c r="AT43" s="239"/>
      <c r="AV43" s="100"/>
      <c r="AW43" s="100"/>
      <c r="IR43" s="243"/>
    </row>
    <row r="44" spans="1:252" ht="13.5" customHeight="1" x14ac:dyDescent="0.3">
      <c r="A44" s="655"/>
      <c r="B44" s="234"/>
      <c r="C44" s="104"/>
      <c r="D44" s="637" t="s">
        <v>836</v>
      </c>
      <c r="E44" s="638"/>
      <c r="F44" s="639"/>
      <c r="G44" s="640">
        <f>(('Quadro de Pessoal'!D98+'Quadro de Pessoal'!D99)/12)*11</f>
        <v>456412</v>
      </c>
      <c r="H44" s="640">
        <f>(('Quadro de Pessoal'!E98+'Quadro de Pessoal'!E99)/12)*11</f>
        <v>456412</v>
      </c>
      <c r="I44" s="640">
        <f>(('Quadro de Pessoal'!F98+'Quadro de Pessoal'!F99)/12)*11</f>
        <v>456412</v>
      </c>
      <c r="J44" s="640">
        <f>(('Quadro de Pessoal'!G98+'Quadro de Pessoal'!G99)/12)*11</f>
        <v>480973.53333333333</v>
      </c>
      <c r="K44" s="640">
        <f>(('Quadro de Pessoal'!H98+'Quadro de Pessoal'!H99)/12)*11</f>
        <v>492925.03333333333</v>
      </c>
      <c r="L44" s="640">
        <f>(('Quadro de Pessoal'!I98+'Quadro de Pessoal'!I99)/12)*11</f>
        <v>492925.03333333333</v>
      </c>
      <c r="M44" s="640">
        <f>(('Quadro de Pessoal'!J98+'Quadro de Pessoal'!J99)/12)*11</f>
        <v>492925.03333333333</v>
      </c>
      <c r="N44" s="640">
        <f>(('Quadro de Pessoal'!K98+'Quadro de Pessoal'!K99)/12)*11</f>
        <v>492925.03333333333</v>
      </c>
      <c r="O44" s="640">
        <f>(('Quadro de Pessoal'!L98+'Quadro de Pessoal'!L99)/12)*11</f>
        <v>492925.03333333333</v>
      </c>
      <c r="P44" s="640">
        <f>(('Quadro de Pessoal'!M98+'Quadro de Pessoal'!M99)/12)*11</f>
        <v>492925.03333333333</v>
      </c>
      <c r="Q44" s="640">
        <f>(('Quadro de Pessoal'!N98+'Quadro de Pessoal'!N99)/12)*11</f>
        <v>492925.03333333333</v>
      </c>
      <c r="R44" s="640">
        <f>(('Quadro de Pessoal'!O98+'Quadro de Pessoal'!O99)/12)*11</f>
        <v>492925.03333333333</v>
      </c>
      <c r="S44" s="532">
        <f t="shared" ref="S44:S54" si="11">SUM(G44:R44)</f>
        <v>5793609.7999999989</v>
      </c>
      <c r="T44" s="532">
        <f>S44/$C$304</f>
        <v>482800.81666666659</v>
      </c>
      <c r="U44" s="260"/>
      <c r="V44" s="1295"/>
      <c r="W44" s="1296"/>
      <c r="X44" s="1296"/>
      <c r="Y44" s="1297"/>
      <c r="Z44" s="244"/>
      <c r="AA44" s="237"/>
      <c r="AB44" s="237"/>
      <c r="AC44" s="237"/>
      <c r="AD44" s="237"/>
      <c r="AE44" s="220"/>
      <c r="AF44" s="220"/>
      <c r="AG44" s="220"/>
      <c r="AH44" s="226"/>
      <c r="AI44" s="227"/>
      <c r="AJ44" s="227"/>
      <c r="AK44" s="237"/>
      <c r="AL44" s="237"/>
      <c r="AM44" s="237"/>
      <c r="AN44" s="237"/>
      <c r="AO44" s="249"/>
      <c r="AP44" s="237"/>
      <c r="AQ44" s="237"/>
      <c r="AR44" s="237"/>
      <c r="AS44" s="237"/>
      <c r="AT44" s="239"/>
      <c r="AV44" s="100"/>
      <c r="AW44" s="100"/>
      <c r="IR44" s="252"/>
    </row>
    <row r="45" spans="1:252" ht="13.5" customHeight="1" x14ac:dyDescent="0.3">
      <c r="A45" s="655"/>
      <c r="B45" s="234"/>
      <c r="C45" s="104"/>
      <c r="D45" s="105" t="s">
        <v>837</v>
      </c>
      <c r="E45" s="127"/>
      <c r="F45" s="263"/>
      <c r="G45" s="264">
        <v>11150</v>
      </c>
      <c r="H45" s="264">
        <v>10000</v>
      </c>
      <c r="I45" s="264">
        <v>11150</v>
      </c>
      <c r="J45" s="264">
        <v>12050</v>
      </c>
      <c r="K45" s="264">
        <v>13100</v>
      </c>
      <c r="L45" s="264">
        <v>12050</v>
      </c>
      <c r="M45" s="264">
        <v>13100</v>
      </c>
      <c r="N45" s="264">
        <v>13100</v>
      </c>
      <c r="O45" s="264">
        <v>12050</v>
      </c>
      <c r="P45" s="264">
        <v>13100</v>
      </c>
      <c r="Q45" s="264">
        <v>12050</v>
      </c>
      <c r="R45" s="264">
        <v>13100</v>
      </c>
      <c r="S45" s="531">
        <f t="shared" si="11"/>
        <v>146000</v>
      </c>
      <c r="T45" s="531">
        <f>S45/$C$304</f>
        <v>12166.666666666666</v>
      </c>
      <c r="U45" s="260"/>
      <c r="V45" s="1301" t="s">
        <v>1103</v>
      </c>
      <c r="W45" s="1302"/>
      <c r="X45" s="1302"/>
      <c r="Y45" s="1303"/>
      <c r="Z45" s="244"/>
      <c r="AA45" s="237"/>
      <c r="AB45" s="237"/>
      <c r="AC45" s="237"/>
      <c r="AD45" s="237"/>
      <c r="AE45" s="220"/>
      <c r="AF45" s="220"/>
      <c r="AG45" s="220"/>
      <c r="AH45" s="226"/>
      <c r="AI45" s="227"/>
      <c r="AJ45" s="227"/>
      <c r="AK45" s="237"/>
      <c r="AL45" s="237"/>
      <c r="AM45" s="237"/>
      <c r="AN45" s="237"/>
      <c r="AO45" s="249"/>
      <c r="AP45" s="237"/>
      <c r="AQ45" s="237"/>
      <c r="AR45" s="237"/>
      <c r="AS45" s="237"/>
      <c r="AT45" s="239"/>
      <c r="AV45" s="100"/>
      <c r="AW45" s="100"/>
      <c r="IR45" s="243"/>
    </row>
    <row r="46" spans="1:252" ht="13.5" customHeight="1" x14ac:dyDescent="0.3">
      <c r="A46" s="655"/>
      <c r="B46" s="234"/>
      <c r="C46" s="104"/>
      <c r="D46" s="603" t="s">
        <v>923</v>
      </c>
      <c r="E46" s="265"/>
      <c r="F46" s="266"/>
      <c r="G46" s="264">
        <v>9000</v>
      </c>
      <c r="H46" s="264">
        <v>9000</v>
      </c>
      <c r="I46" s="264">
        <v>7000</v>
      </c>
      <c r="J46" s="264">
        <v>9650</v>
      </c>
      <c r="K46" s="264">
        <v>11580</v>
      </c>
      <c r="L46" s="264">
        <v>18000</v>
      </c>
      <c r="M46" s="264">
        <v>0</v>
      </c>
      <c r="N46" s="264">
        <v>0</v>
      </c>
      <c r="O46" s="264">
        <v>17100</v>
      </c>
      <c r="P46" s="264">
        <v>7750</v>
      </c>
      <c r="Q46" s="264">
        <v>18000</v>
      </c>
      <c r="R46" s="264">
        <v>11580</v>
      </c>
      <c r="S46" s="531">
        <f t="shared" si="11"/>
        <v>118660</v>
      </c>
      <c r="T46" s="531">
        <f>S46/$C$304</f>
        <v>9888.3333333333339</v>
      </c>
      <c r="U46" s="260"/>
      <c r="V46" s="755" t="s">
        <v>1104</v>
      </c>
      <c r="W46" s="756"/>
      <c r="X46" s="756"/>
      <c r="Y46" s="757"/>
      <c r="Z46" s="244"/>
      <c r="AA46" s="237"/>
      <c r="AB46" s="237"/>
      <c r="AC46" s="237"/>
      <c r="AD46" s="237"/>
      <c r="AE46" s="220"/>
      <c r="AF46" s="220"/>
      <c r="AG46" s="220"/>
      <c r="AH46" s="226"/>
      <c r="AI46" s="227"/>
      <c r="AJ46" s="227"/>
      <c r="AK46" s="237"/>
      <c r="AL46" s="237"/>
      <c r="AM46" s="237"/>
      <c r="AN46" s="237"/>
      <c r="AO46" s="249"/>
      <c r="AP46" s="237"/>
      <c r="AQ46" s="237"/>
      <c r="AR46" s="237"/>
      <c r="AS46" s="237"/>
      <c r="AT46" s="239"/>
      <c r="AV46" s="100"/>
      <c r="AW46" s="100"/>
      <c r="IR46" s="243"/>
    </row>
    <row r="47" spans="1:252" ht="12.75" customHeight="1" x14ac:dyDescent="0.3">
      <c r="A47" s="655"/>
      <c r="B47" s="234"/>
      <c r="C47" s="104"/>
      <c r="D47" s="603" t="s">
        <v>935</v>
      </c>
      <c r="E47" s="265"/>
      <c r="F47" s="266"/>
      <c r="G47" s="264">
        <v>0</v>
      </c>
      <c r="H47" s="264">
        <v>0</v>
      </c>
      <c r="I47" s="264">
        <v>0</v>
      </c>
      <c r="J47" s="264">
        <v>0</v>
      </c>
      <c r="K47" s="264">
        <v>0</v>
      </c>
      <c r="L47" s="264">
        <v>0</v>
      </c>
      <c r="M47" s="264">
        <v>0</v>
      </c>
      <c r="N47" s="264">
        <v>0</v>
      </c>
      <c r="O47" s="264">
        <v>0</v>
      </c>
      <c r="P47" s="264">
        <v>0</v>
      </c>
      <c r="Q47" s="264">
        <v>0</v>
      </c>
      <c r="R47" s="264">
        <v>0</v>
      </c>
      <c r="S47" s="531">
        <f t="shared" si="11"/>
        <v>0</v>
      </c>
      <c r="T47" s="531">
        <f>S47/$C$304</f>
        <v>0</v>
      </c>
      <c r="U47" s="260"/>
      <c r="V47" s="1316" t="s">
        <v>1099</v>
      </c>
      <c r="W47" s="1317"/>
      <c r="X47" s="1317"/>
      <c r="Y47" s="1318"/>
      <c r="Z47" s="244"/>
      <c r="AA47" s="237"/>
      <c r="AB47" s="237"/>
      <c r="AC47" s="237"/>
      <c r="AD47" s="237"/>
      <c r="AE47" s="220"/>
      <c r="AF47" s="220"/>
      <c r="AG47" s="220"/>
      <c r="AH47" s="226"/>
      <c r="AI47" s="227"/>
      <c r="AJ47" s="227"/>
      <c r="AK47" s="237"/>
      <c r="AL47" s="237"/>
      <c r="AM47" s="237"/>
      <c r="AN47" s="237"/>
      <c r="AO47" s="249"/>
      <c r="AP47" s="237"/>
      <c r="AQ47" s="237"/>
      <c r="AR47" s="237"/>
      <c r="AS47" s="237"/>
      <c r="AT47" s="239"/>
      <c r="AV47" s="100"/>
      <c r="AW47" s="100"/>
      <c r="IR47" s="243"/>
    </row>
    <row r="48" spans="1:252" ht="13.5" customHeight="1" x14ac:dyDescent="0.3">
      <c r="A48" s="655"/>
      <c r="B48" s="234"/>
      <c r="C48" s="104"/>
      <c r="D48" s="1356" t="s">
        <v>907</v>
      </c>
      <c r="E48" s="1357"/>
      <c r="F48" s="1358"/>
      <c r="G48" s="264">
        <v>26000</v>
      </c>
      <c r="H48" s="264">
        <v>26000</v>
      </c>
      <c r="I48" s="264">
        <v>26000</v>
      </c>
      <c r="J48" s="264">
        <v>28100</v>
      </c>
      <c r="K48" s="264">
        <v>28100</v>
      </c>
      <c r="L48" s="264">
        <v>28100</v>
      </c>
      <c r="M48" s="264">
        <v>28100</v>
      </c>
      <c r="N48" s="264">
        <v>28100</v>
      </c>
      <c r="O48" s="264">
        <v>28100</v>
      </c>
      <c r="P48" s="264">
        <v>28100</v>
      </c>
      <c r="Q48" s="264">
        <v>28100</v>
      </c>
      <c r="R48" s="264">
        <v>28100</v>
      </c>
      <c r="S48" s="531">
        <f t="shared" si="11"/>
        <v>330900</v>
      </c>
      <c r="T48" s="531">
        <f t="shared" ref="T48:T56" si="12">S48/$C$304</f>
        <v>27575</v>
      </c>
      <c r="U48" s="260"/>
      <c r="V48" s="1325" t="s">
        <v>1105</v>
      </c>
      <c r="W48" s="1326"/>
      <c r="X48" s="1326"/>
      <c r="Y48" s="1327"/>
      <c r="Z48" s="244"/>
      <c r="AA48" s="237"/>
      <c r="AB48" s="237"/>
      <c r="AC48" s="237"/>
      <c r="AD48" s="237"/>
      <c r="AE48" s="220"/>
      <c r="AF48" s="220"/>
      <c r="AG48" s="220"/>
      <c r="AH48" s="226"/>
      <c r="AI48" s="227"/>
      <c r="AJ48" s="227"/>
      <c r="AK48" s="237"/>
      <c r="AL48" s="237"/>
      <c r="AM48" s="237"/>
      <c r="AN48" s="237"/>
      <c r="AO48" s="249"/>
      <c r="AP48" s="237"/>
      <c r="AQ48" s="237"/>
      <c r="AR48" s="237"/>
      <c r="AS48" s="237"/>
      <c r="AT48" s="239"/>
      <c r="AV48" s="100"/>
      <c r="AW48" s="100"/>
      <c r="IR48" s="243"/>
    </row>
    <row r="49" spans="1:252" ht="13.5" customHeight="1" x14ac:dyDescent="0.3">
      <c r="A49" s="655"/>
      <c r="B49" s="234"/>
      <c r="C49" s="104"/>
      <c r="D49" s="1356" t="s">
        <v>908</v>
      </c>
      <c r="E49" s="1357"/>
      <c r="F49" s="1358"/>
      <c r="G49" s="264">
        <v>11500</v>
      </c>
      <c r="H49" s="264">
        <v>11500</v>
      </c>
      <c r="I49" s="264">
        <v>11500</v>
      </c>
      <c r="J49" s="264">
        <v>12450</v>
      </c>
      <c r="K49" s="264">
        <v>12450</v>
      </c>
      <c r="L49" s="264">
        <v>12450</v>
      </c>
      <c r="M49" s="264">
        <v>12450</v>
      </c>
      <c r="N49" s="264">
        <v>12450</v>
      </c>
      <c r="O49" s="264">
        <v>12450</v>
      </c>
      <c r="P49" s="264">
        <v>12450</v>
      </c>
      <c r="Q49" s="264">
        <v>12450</v>
      </c>
      <c r="R49" s="264">
        <v>12450</v>
      </c>
      <c r="S49" s="531">
        <f t="shared" si="11"/>
        <v>146550</v>
      </c>
      <c r="T49" s="531">
        <f t="shared" si="12"/>
        <v>12212.5</v>
      </c>
      <c r="U49" s="260"/>
      <c r="V49" s="1325" t="s">
        <v>1105</v>
      </c>
      <c r="W49" s="1326"/>
      <c r="X49" s="1326"/>
      <c r="Y49" s="1327"/>
      <c r="Z49" s="244"/>
      <c r="AA49" s="237"/>
      <c r="AB49" s="237"/>
      <c r="AC49" s="237"/>
      <c r="AD49" s="237"/>
      <c r="AE49" s="220"/>
      <c r="AF49" s="220"/>
      <c r="AG49" s="220"/>
      <c r="AH49" s="226"/>
      <c r="AI49" s="227"/>
      <c r="AJ49" s="227"/>
      <c r="AK49" s="237"/>
      <c r="AL49" s="237"/>
      <c r="AM49" s="237"/>
      <c r="AN49" s="237"/>
      <c r="AO49" s="249"/>
      <c r="AP49" s="237"/>
      <c r="AQ49" s="237"/>
      <c r="AR49" s="237"/>
      <c r="AS49" s="237"/>
      <c r="AT49" s="239"/>
      <c r="AV49" s="100"/>
      <c r="AW49" s="100"/>
      <c r="IR49" s="243"/>
    </row>
    <row r="50" spans="1:252" ht="13.5" customHeight="1" x14ac:dyDescent="0.3">
      <c r="A50" s="655"/>
      <c r="B50" s="234"/>
      <c r="C50" s="104"/>
      <c r="D50" s="1356" t="s">
        <v>909</v>
      </c>
      <c r="E50" s="1357"/>
      <c r="F50" s="1358"/>
      <c r="G50" s="264">
        <v>32832</v>
      </c>
      <c r="H50" s="264">
        <v>32832</v>
      </c>
      <c r="I50" s="264">
        <v>32832</v>
      </c>
      <c r="J50" s="264">
        <f>I50*1.08</f>
        <v>35458.560000000005</v>
      </c>
      <c r="K50" s="264">
        <v>35458.560000000005</v>
      </c>
      <c r="L50" s="264">
        <v>35458.560000000005</v>
      </c>
      <c r="M50" s="264">
        <v>35458.560000000005</v>
      </c>
      <c r="N50" s="264">
        <v>35458.560000000005</v>
      </c>
      <c r="O50" s="264">
        <v>35458.560000000005</v>
      </c>
      <c r="P50" s="264">
        <v>35458.560000000005</v>
      </c>
      <c r="Q50" s="264">
        <v>35458.560000000005</v>
      </c>
      <c r="R50" s="264">
        <v>35458.560000000005</v>
      </c>
      <c r="S50" s="531">
        <f t="shared" si="11"/>
        <v>417623.03999999998</v>
      </c>
      <c r="T50" s="531">
        <f t="shared" si="12"/>
        <v>34801.919999999998</v>
      </c>
      <c r="U50" s="260"/>
      <c r="V50" s="1325" t="s">
        <v>1106</v>
      </c>
      <c r="W50" s="1326"/>
      <c r="X50" s="1326"/>
      <c r="Y50" s="1327"/>
      <c r="Z50" s="244"/>
      <c r="AA50" s="237"/>
      <c r="AB50" s="237"/>
      <c r="AC50" s="237"/>
      <c r="AD50" s="237"/>
      <c r="AE50" s="220"/>
      <c r="AF50" s="220"/>
      <c r="AG50" s="220"/>
      <c r="AH50" s="226"/>
      <c r="AI50" s="227"/>
      <c r="AJ50" s="227"/>
      <c r="AK50" s="237"/>
      <c r="AL50" s="237"/>
      <c r="AM50" s="237"/>
      <c r="AN50" s="237"/>
      <c r="AO50" s="249"/>
      <c r="AP50" s="237"/>
      <c r="AQ50" s="237"/>
      <c r="AR50" s="237"/>
      <c r="AS50" s="237"/>
      <c r="AT50" s="239"/>
      <c r="AV50" s="100"/>
      <c r="AW50" s="100"/>
      <c r="IR50" s="243"/>
    </row>
    <row r="51" spans="1:252" ht="13.5" customHeight="1" x14ac:dyDescent="0.3">
      <c r="A51" s="655"/>
      <c r="B51" s="234"/>
      <c r="C51" s="104"/>
      <c r="D51" s="1395" t="s">
        <v>910</v>
      </c>
      <c r="E51" s="1396"/>
      <c r="F51" s="1397"/>
      <c r="G51" s="640">
        <f>((G48+G49+G50+G45+G53+G54+G55+G46+G47+G56)/12+G44/11)*1.33333</f>
        <v>67746.052856666662</v>
      </c>
      <c r="H51" s="640">
        <f t="shared" ref="H51:R51" si="13">((H48+H49+H50+H45+H53+H54+H55+H46+H47+H56)/12+H44/11)*1.33333</f>
        <v>67592.719906666665</v>
      </c>
      <c r="I51" s="640">
        <f t="shared" si="13"/>
        <v>67479.386856666664</v>
      </c>
      <c r="J51" s="640">
        <f t="shared" si="13"/>
        <v>71581.705489733329</v>
      </c>
      <c r="K51" s="640">
        <f t="shared" si="13"/>
        <v>73427.700874733331</v>
      </c>
      <c r="L51" s="640">
        <f t="shared" si="13"/>
        <v>74143.699084733336</v>
      </c>
      <c r="M51" s="640">
        <f t="shared" si="13"/>
        <v>71883.704734733328</v>
      </c>
      <c r="N51" s="640">
        <f t="shared" si="13"/>
        <v>71883.704734733328</v>
      </c>
      <c r="O51" s="640">
        <f t="shared" si="13"/>
        <v>74023.699384733336</v>
      </c>
      <c r="P51" s="640">
        <f t="shared" si="13"/>
        <v>72917.035484733336</v>
      </c>
      <c r="Q51" s="640">
        <f t="shared" si="13"/>
        <v>74143.699084733336</v>
      </c>
      <c r="R51" s="640">
        <f t="shared" si="13"/>
        <v>73427.700874733331</v>
      </c>
      <c r="S51" s="531">
        <f t="shared" si="11"/>
        <v>860250.8093675999</v>
      </c>
      <c r="T51" s="531">
        <f t="shared" si="12"/>
        <v>71687.567447299996</v>
      </c>
      <c r="U51" s="260"/>
      <c r="V51" s="1301" t="s">
        <v>1107</v>
      </c>
      <c r="W51" s="1302"/>
      <c r="X51" s="1302"/>
      <c r="Y51" s="1303"/>
      <c r="Z51" s="244"/>
      <c r="AA51" s="237"/>
      <c r="AB51" s="237"/>
      <c r="AC51" s="237"/>
      <c r="AD51" s="237"/>
      <c r="AE51" s="220"/>
      <c r="AF51" s="220"/>
      <c r="AG51" s="220"/>
      <c r="AH51" s="226"/>
      <c r="AI51" s="227"/>
      <c r="AJ51" s="227"/>
      <c r="AK51" s="237"/>
      <c r="AL51" s="237"/>
      <c r="AM51" s="237"/>
      <c r="AN51" s="237"/>
      <c r="AO51" s="249"/>
      <c r="AP51" s="237"/>
      <c r="AQ51" s="237"/>
      <c r="AR51" s="237"/>
      <c r="AS51" s="237"/>
      <c r="AT51" s="239"/>
      <c r="AV51" s="100"/>
      <c r="AW51" s="100"/>
      <c r="IR51" s="243"/>
    </row>
    <row r="52" spans="1:252" ht="13.5" customHeight="1" x14ac:dyDescent="0.3">
      <c r="A52" s="655"/>
      <c r="B52" s="234"/>
      <c r="C52" s="104"/>
      <c r="D52" s="1395" t="s">
        <v>911</v>
      </c>
      <c r="E52" s="1396"/>
      <c r="F52" s="1397"/>
      <c r="G52" s="640">
        <f>((G45+G48+G49+G50+G53+G54+G55+G46+G47+G56)/12+G44/11)</f>
        <v>50809.666666666664</v>
      </c>
      <c r="H52" s="640">
        <f t="shared" ref="H52:R52" si="14">((H45+H48+H49+H50+H53+H54+H55+H46+H47+H56)/12+H44/11)</f>
        <v>50694.666666666664</v>
      </c>
      <c r="I52" s="640">
        <f t="shared" si="14"/>
        <v>50609.666666666664</v>
      </c>
      <c r="J52" s="640">
        <f t="shared" si="14"/>
        <v>53686.413333333338</v>
      </c>
      <c r="K52" s="640">
        <f t="shared" si="14"/>
        <v>55070.913333333338</v>
      </c>
      <c r="L52" s="640">
        <f t="shared" si="14"/>
        <v>55607.913333333338</v>
      </c>
      <c r="M52" s="640">
        <f t="shared" si="14"/>
        <v>53912.913333333338</v>
      </c>
      <c r="N52" s="640">
        <f t="shared" si="14"/>
        <v>53912.913333333338</v>
      </c>
      <c r="O52" s="640">
        <f t="shared" si="14"/>
        <v>55517.913333333338</v>
      </c>
      <c r="P52" s="640">
        <f t="shared" si="14"/>
        <v>54687.913333333338</v>
      </c>
      <c r="Q52" s="640">
        <f t="shared" si="14"/>
        <v>55607.913333333338</v>
      </c>
      <c r="R52" s="640">
        <f t="shared" si="14"/>
        <v>55070.913333333338</v>
      </c>
      <c r="S52" s="531">
        <f t="shared" si="11"/>
        <v>645189.72</v>
      </c>
      <c r="T52" s="531">
        <f t="shared" si="12"/>
        <v>53765.81</v>
      </c>
      <c r="U52" s="260"/>
      <c r="V52" s="1301" t="s">
        <v>1107</v>
      </c>
      <c r="W52" s="1302"/>
      <c r="X52" s="1302"/>
      <c r="Y52" s="1303"/>
      <c r="Z52" s="244"/>
      <c r="AA52" s="237"/>
      <c r="AB52" s="237"/>
      <c r="AC52" s="237"/>
      <c r="AD52" s="237"/>
      <c r="AE52" s="220"/>
      <c r="AF52" s="220"/>
      <c r="AG52" s="220"/>
      <c r="AH52" s="226"/>
      <c r="AI52" s="227"/>
      <c r="AJ52" s="227"/>
      <c r="AK52" s="237"/>
      <c r="AL52" s="237"/>
      <c r="AM52" s="237"/>
      <c r="AN52" s="237"/>
      <c r="AO52" s="249"/>
      <c r="AP52" s="237"/>
      <c r="AQ52" s="237"/>
      <c r="AR52" s="237"/>
      <c r="AS52" s="237"/>
      <c r="AT52" s="239"/>
      <c r="AV52" s="100"/>
      <c r="AW52" s="100"/>
      <c r="IR52" s="243"/>
    </row>
    <row r="53" spans="1:252" ht="13.5" customHeight="1" x14ac:dyDescent="0.3">
      <c r="A53" s="655"/>
      <c r="B53" s="234"/>
      <c r="C53" s="104"/>
      <c r="D53" s="1401" t="s">
        <v>912</v>
      </c>
      <c r="E53" s="1402"/>
      <c r="F53" s="1403"/>
      <c r="G53" s="264">
        <v>15000</v>
      </c>
      <c r="H53" s="264">
        <v>15000</v>
      </c>
      <c r="I53" s="264">
        <v>15000</v>
      </c>
      <c r="J53" s="264">
        <v>15000</v>
      </c>
      <c r="K53" s="264">
        <v>15000</v>
      </c>
      <c r="L53" s="264">
        <v>15000</v>
      </c>
      <c r="M53" s="264">
        <v>15000</v>
      </c>
      <c r="N53" s="264">
        <v>15000</v>
      </c>
      <c r="O53" s="264">
        <v>15000</v>
      </c>
      <c r="P53" s="264">
        <v>15000</v>
      </c>
      <c r="Q53" s="264">
        <v>15000</v>
      </c>
      <c r="R53" s="264">
        <v>15000</v>
      </c>
      <c r="S53" s="531">
        <f t="shared" si="11"/>
        <v>180000</v>
      </c>
      <c r="T53" s="531">
        <f t="shared" si="12"/>
        <v>15000</v>
      </c>
      <c r="U53" s="260"/>
      <c r="V53" s="1319" t="s">
        <v>1108</v>
      </c>
      <c r="W53" s="1320"/>
      <c r="X53" s="1320"/>
      <c r="Y53" s="1321"/>
      <c r="Z53" s="244"/>
      <c r="AA53" s="237"/>
      <c r="AB53" s="237"/>
      <c r="AC53" s="237"/>
      <c r="AD53" s="237"/>
      <c r="AE53" s="220"/>
      <c r="AF53" s="220"/>
      <c r="AG53" s="220"/>
      <c r="AH53" s="226"/>
      <c r="AI53" s="227"/>
      <c r="AJ53" s="227"/>
      <c r="AK53" s="237"/>
      <c r="AL53" s="237"/>
      <c r="AM53" s="237"/>
      <c r="AN53" s="237"/>
      <c r="AO53" s="249"/>
      <c r="AP53" s="237"/>
      <c r="AQ53" s="237"/>
      <c r="AR53" s="237"/>
      <c r="AS53" s="237"/>
      <c r="AT53" s="239"/>
      <c r="AV53" s="100"/>
      <c r="AW53" s="100"/>
      <c r="IR53" s="243"/>
    </row>
    <row r="54" spans="1:252" ht="13.5" customHeight="1" x14ac:dyDescent="0.3">
      <c r="A54" s="655"/>
      <c r="B54" s="234"/>
      <c r="C54" s="104"/>
      <c r="D54" s="746" t="s">
        <v>913</v>
      </c>
      <c r="E54" s="747"/>
      <c r="F54" s="748"/>
      <c r="G54" s="640">
        <f>SUM(G45+G46+G49)/25*5</f>
        <v>6330</v>
      </c>
      <c r="H54" s="640">
        <f t="shared" ref="H54:R54" si="15">SUM(H45+H46+H49)/25*5</f>
        <v>6100</v>
      </c>
      <c r="I54" s="640">
        <f t="shared" si="15"/>
        <v>5930</v>
      </c>
      <c r="J54" s="640">
        <f t="shared" si="15"/>
        <v>6830</v>
      </c>
      <c r="K54" s="640">
        <f t="shared" si="15"/>
        <v>7426</v>
      </c>
      <c r="L54" s="640">
        <f t="shared" si="15"/>
        <v>8500</v>
      </c>
      <c r="M54" s="640">
        <f t="shared" si="15"/>
        <v>5110</v>
      </c>
      <c r="N54" s="640">
        <f t="shared" si="15"/>
        <v>5110</v>
      </c>
      <c r="O54" s="640">
        <f t="shared" si="15"/>
        <v>8320</v>
      </c>
      <c r="P54" s="640">
        <f t="shared" si="15"/>
        <v>6660</v>
      </c>
      <c r="Q54" s="640">
        <f t="shared" si="15"/>
        <v>8500</v>
      </c>
      <c r="R54" s="640">
        <f t="shared" si="15"/>
        <v>7426</v>
      </c>
      <c r="S54" s="531">
        <f t="shared" si="11"/>
        <v>82242</v>
      </c>
      <c r="T54" s="531">
        <f t="shared" si="12"/>
        <v>6853.5</v>
      </c>
      <c r="U54" s="260"/>
      <c r="V54" s="1301" t="s">
        <v>1107</v>
      </c>
      <c r="W54" s="1302"/>
      <c r="X54" s="1302"/>
      <c r="Y54" s="1303"/>
      <c r="Z54" s="244"/>
      <c r="AA54" s="237"/>
      <c r="AB54" s="237"/>
      <c r="AC54" s="237"/>
      <c r="AD54" s="237"/>
      <c r="AE54" s="220"/>
      <c r="AF54" s="220"/>
      <c r="AG54" s="220"/>
      <c r="AH54" s="226"/>
      <c r="AI54" s="227"/>
      <c r="AJ54" s="227"/>
      <c r="AK54" s="237"/>
      <c r="AL54" s="237"/>
      <c r="AM54" s="237"/>
      <c r="AN54" s="237"/>
      <c r="AO54" s="249"/>
      <c r="AP54" s="237"/>
      <c r="AQ54" s="237"/>
      <c r="AR54" s="237"/>
      <c r="AS54" s="237"/>
      <c r="AT54" s="239"/>
      <c r="AV54" s="100"/>
      <c r="AW54" s="100"/>
      <c r="IR54" s="243"/>
    </row>
    <row r="55" spans="1:252" ht="13.5" customHeight="1" x14ac:dyDescent="0.3">
      <c r="A55" s="655"/>
      <c r="B55" s="234"/>
      <c r="C55" s="104"/>
      <c r="D55" s="1404" t="s">
        <v>914</v>
      </c>
      <c r="E55" s="1405"/>
      <c r="F55" s="1406"/>
      <c r="G55" s="264">
        <v>0</v>
      </c>
      <c r="H55" s="264">
        <v>0</v>
      </c>
      <c r="I55" s="264">
        <v>0</v>
      </c>
      <c r="J55" s="264">
        <v>0</v>
      </c>
      <c r="K55" s="264">
        <v>0</v>
      </c>
      <c r="L55" s="264">
        <v>0</v>
      </c>
      <c r="M55" s="264">
        <v>0</v>
      </c>
      <c r="N55" s="264">
        <v>0</v>
      </c>
      <c r="O55" s="264">
        <v>0</v>
      </c>
      <c r="P55" s="264">
        <v>0</v>
      </c>
      <c r="Q55" s="264">
        <v>0</v>
      </c>
      <c r="R55" s="264">
        <v>0</v>
      </c>
      <c r="S55" s="531">
        <f>SUM(G55:R55)</f>
        <v>0</v>
      </c>
      <c r="T55" s="531">
        <f t="shared" si="12"/>
        <v>0</v>
      </c>
      <c r="U55" s="260"/>
      <c r="V55" s="1316" t="s">
        <v>1099</v>
      </c>
      <c r="W55" s="1317"/>
      <c r="X55" s="1317"/>
      <c r="Y55" s="1318"/>
      <c r="Z55" s="244"/>
      <c r="AA55" s="237"/>
      <c r="AB55" s="237"/>
      <c r="AC55" s="237"/>
      <c r="AD55" s="237"/>
      <c r="AE55" s="220"/>
      <c r="AF55" s="220"/>
      <c r="AG55" s="220"/>
      <c r="AH55" s="226"/>
      <c r="AI55" s="227"/>
      <c r="AJ55" s="227"/>
      <c r="AK55" s="237"/>
      <c r="AL55" s="237"/>
      <c r="AM55" s="237"/>
      <c r="AN55" s="237"/>
      <c r="AO55" s="249"/>
      <c r="AP55" s="237"/>
      <c r="AQ55" s="237"/>
      <c r="AR55" s="237"/>
      <c r="AS55" s="237"/>
      <c r="AT55" s="239"/>
      <c r="AV55" s="100"/>
      <c r="AW55" s="100"/>
      <c r="IR55" s="243"/>
    </row>
    <row r="56" spans="1:252" ht="13.5" customHeight="1" x14ac:dyDescent="0.3">
      <c r="A56" s="655"/>
      <c r="B56" s="234"/>
      <c r="C56" s="104"/>
      <c r="D56" s="268" t="s">
        <v>915</v>
      </c>
      <c r="E56" s="269"/>
      <c r="F56" s="270"/>
      <c r="G56" s="264">
        <v>0</v>
      </c>
      <c r="H56" s="264">
        <v>0</v>
      </c>
      <c r="I56" s="264">
        <v>0</v>
      </c>
      <c r="J56" s="264">
        <v>0</v>
      </c>
      <c r="K56" s="264">
        <v>0</v>
      </c>
      <c r="L56" s="264">
        <v>0</v>
      </c>
      <c r="M56" s="264">
        <v>0</v>
      </c>
      <c r="N56" s="264">
        <v>0</v>
      </c>
      <c r="O56" s="264">
        <v>0</v>
      </c>
      <c r="P56" s="264">
        <v>0</v>
      </c>
      <c r="Q56" s="264">
        <v>0</v>
      </c>
      <c r="R56" s="264">
        <v>0</v>
      </c>
      <c r="S56" s="531">
        <f>SUM(G56:R56)</f>
        <v>0</v>
      </c>
      <c r="T56" s="531">
        <f t="shared" si="12"/>
        <v>0</v>
      </c>
      <c r="U56" s="260"/>
      <c r="V56" s="1316" t="s">
        <v>1099</v>
      </c>
      <c r="W56" s="1317"/>
      <c r="X56" s="1317"/>
      <c r="Y56" s="1318"/>
      <c r="Z56" s="244"/>
      <c r="AA56" s="237"/>
      <c r="AB56" s="237"/>
      <c r="AC56" s="237"/>
      <c r="AD56" s="237"/>
      <c r="AE56" s="220"/>
      <c r="AF56" s="220"/>
      <c r="AG56" s="220"/>
      <c r="AH56" s="226"/>
      <c r="AI56" s="227"/>
      <c r="AJ56" s="227"/>
      <c r="AK56" s="237"/>
      <c r="AL56" s="237"/>
      <c r="AM56" s="237"/>
      <c r="AN56" s="237"/>
      <c r="AO56" s="249"/>
      <c r="AP56" s="237"/>
      <c r="AQ56" s="237"/>
      <c r="AR56" s="237"/>
      <c r="AS56" s="237"/>
      <c r="AT56" s="239"/>
      <c r="AV56" s="100"/>
      <c r="AW56" s="100"/>
      <c r="IR56" s="243"/>
    </row>
    <row r="57" spans="1:252" x14ac:dyDescent="0.3">
      <c r="A57" s="655"/>
      <c r="B57" s="234"/>
      <c r="C57" s="104"/>
      <c r="D57" s="1407" t="s">
        <v>79</v>
      </c>
      <c r="E57" s="1408"/>
      <c r="F57" s="1409"/>
      <c r="G57" s="717">
        <f t="shared" ref="G57:T57" si="16">SUM(G58:G62)</f>
        <v>89281.363538033329</v>
      </c>
      <c r="H57" s="717">
        <f t="shared" si="16"/>
        <v>89067.080254533328</v>
      </c>
      <c r="I57" s="717">
        <f t="shared" si="16"/>
        <v>88908.696958033324</v>
      </c>
      <c r="J57" s="717">
        <f t="shared" si="16"/>
        <v>94351.42758033202</v>
      </c>
      <c r="K57" s="717">
        <f t="shared" si="16"/>
        <v>96789.966980382014</v>
      </c>
      <c r="L57" s="717">
        <f t="shared" si="16"/>
        <v>97790.576747682004</v>
      </c>
      <c r="M57" s="717">
        <f t="shared" si="16"/>
        <v>94632.227482182003</v>
      </c>
      <c r="N57" s="717">
        <f t="shared" si="16"/>
        <v>94632.227482182003</v>
      </c>
      <c r="O57" s="717">
        <f t="shared" si="16"/>
        <v>97622.876786681998</v>
      </c>
      <c r="P57" s="717">
        <f t="shared" si="16"/>
        <v>96076.310479681997</v>
      </c>
      <c r="Q57" s="717">
        <f t="shared" si="16"/>
        <v>97790.576747682004</v>
      </c>
      <c r="R57" s="717">
        <f t="shared" si="16"/>
        <v>96789.966980382014</v>
      </c>
      <c r="S57" s="717">
        <f t="shared" si="16"/>
        <v>1133733.2980177882</v>
      </c>
      <c r="T57" s="717">
        <f t="shared" si="16"/>
        <v>94477.774834815675</v>
      </c>
      <c r="U57" s="630"/>
      <c r="V57" s="1301"/>
      <c r="W57" s="1302"/>
      <c r="X57" s="1302"/>
      <c r="Y57" s="1303"/>
      <c r="Z57" s="244"/>
      <c r="AA57" s="237"/>
      <c r="AB57" s="237"/>
      <c r="AC57" s="237"/>
      <c r="AD57" s="237"/>
      <c r="AE57" s="220"/>
      <c r="AF57" s="220"/>
      <c r="AG57" s="220"/>
      <c r="AH57" s="226"/>
      <c r="AI57" s="227"/>
      <c r="AJ57" s="227"/>
      <c r="AK57" s="237"/>
      <c r="AL57" s="237"/>
      <c r="AM57" s="237"/>
      <c r="AN57" s="237"/>
      <c r="AO57" s="249"/>
      <c r="AP57" s="237"/>
      <c r="AQ57" s="237"/>
      <c r="AR57" s="237"/>
      <c r="AS57" s="237"/>
      <c r="AT57" s="239"/>
      <c r="AV57" s="100"/>
      <c r="AW57" s="100"/>
      <c r="IR57" s="243"/>
    </row>
    <row r="58" spans="1:252" ht="13.5" customHeight="1" x14ac:dyDescent="0.3">
      <c r="A58" s="656"/>
      <c r="B58" s="234"/>
      <c r="C58" s="104"/>
      <c r="D58" s="746" t="s">
        <v>838</v>
      </c>
      <c r="E58" s="749"/>
      <c r="F58" s="750"/>
      <c r="G58" s="640">
        <f>G43*0.08</f>
        <v>54942.377561866662</v>
      </c>
      <c r="H58" s="640">
        <f t="shared" ref="H58:R58" si="17">H43*0.08</f>
        <v>54810.510925866663</v>
      </c>
      <c r="I58" s="640">
        <f t="shared" si="17"/>
        <v>54713.044281866663</v>
      </c>
      <c r="J58" s="640">
        <f t="shared" si="17"/>
        <v>58062.416972512008</v>
      </c>
      <c r="K58" s="640">
        <f t="shared" si="17"/>
        <v>59563.056603312012</v>
      </c>
      <c r="L58" s="640">
        <f t="shared" si="17"/>
        <v>60178.816460112008</v>
      </c>
      <c r="M58" s="640">
        <f t="shared" si="17"/>
        <v>58235.216912112002</v>
      </c>
      <c r="N58" s="640">
        <f t="shared" si="17"/>
        <v>58235.216912112002</v>
      </c>
      <c r="O58" s="640">
        <f t="shared" si="17"/>
        <v>60075.616484112004</v>
      </c>
      <c r="P58" s="640">
        <f t="shared" si="17"/>
        <v>59123.883372112003</v>
      </c>
      <c r="Q58" s="640">
        <f t="shared" si="17"/>
        <v>60178.816460112008</v>
      </c>
      <c r="R58" s="640">
        <f t="shared" si="17"/>
        <v>59563.056603312012</v>
      </c>
      <c r="S58" s="533">
        <f>SUM(G58:R58)</f>
        <v>697682.02954940812</v>
      </c>
      <c r="T58" s="534">
        <f>S58/$C$304</f>
        <v>58140.169129117341</v>
      </c>
      <c r="U58" s="260"/>
      <c r="V58" s="1301" t="s">
        <v>1109</v>
      </c>
      <c r="W58" s="1302"/>
      <c r="X58" s="1302"/>
      <c r="Y58" s="1303"/>
      <c r="Z58" s="244"/>
      <c r="AA58" s="237"/>
      <c r="AB58" s="237"/>
      <c r="AC58" s="237"/>
      <c r="AD58" s="237"/>
      <c r="AE58" s="220"/>
      <c r="AF58" s="220"/>
      <c r="AG58" s="220"/>
      <c r="AH58" s="226"/>
      <c r="AI58" s="227"/>
      <c r="AJ58" s="227"/>
      <c r="AK58" s="237"/>
      <c r="AL58" s="237"/>
      <c r="AM58" s="237"/>
      <c r="AN58" s="237"/>
      <c r="AO58" s="249"/>
      <c r="AP58" s="237"/>
      <c r="AQ58" s="237"/>
      <c r="AR58" s="237"/>
      <c r="AS58" s="237"/>
      <c r="AT58" s="239"/>
      <c r="AV58" s="100"/>
      <c r="AW58" s="100"/>
      <c r="IR58" s="243"/>
    </row>
    <row r="59" spans="1:252" ht="13.5" customHeight="1" x14ac:dyDescent="0.3">
      <c r="A59" s="656"/>
      <c r="B59" s="234"/>
      <c r="C59" s="104"/>
      <c r="D59" s="746" t="s">
        <v>839</v>
      </c>
      <c r="E59" s="747"/>
      <c r="F59" s="748"/>
      <c r="G59" s="640">
        <f>G43*0.01</f>
        <v>6867.7971952333328</v>
      </c>
      <c r="H59" s="640">
        <f t="shared" ref="H59:R59" si="18">H43*0.01</f>
        <v>6851.3138657333329</v>
      </c>
      <c r="I59" s="640">
        <f t="shared" si="18"/>
        <v>6839.1305352333329</v>
      </c>
      <c r="J59" s="640">
        <f t="shared" si="18"/>
        <v>7257.802121564001</v>
      </c>
      <c r="K59" s="640">
        <f t="shared" si="18"/>
        <v>7445.3820754140015</v>
      </c>
      <c r="L59" s="640">
        <f t="shared" si="18"/>
        <v>7522.352057514001</v>
      </c>
      <c r="M59" s="640">
        <f t="shared" si="18"/>
        <v>7279.4021140140003</v>
      </c>
      <c r="N59" s="640">
        <f t="shared" si="18"/>
        <v>7279.4021140140003</v>
      </c>
      <c r="O59" s="640">
        <f t="shared" si="18"/>
        <v>7509.4520605140006</v>
      </c>
      <c r="P59" s="640">
        <f t="shared" si="18"/>
        <v>7390.4854215140003</v>
      </c>
      <c r="Q59" s="640">
        <f t="shared" si="18"/>
        <v>7522.352057514001</v>
      </c>
      <c r="R59" s="640">
        <f t="shared" si="18"/>
        <v>7445.3820754140015</v>
      </c>
      <c r="S59" s="533">
        <f>SUM(G59:R59)</f>
        <v>87210.253693676015</v>
      </c>
      <c r="T59" s="534">
        <f>S59/$C$304</f>
        <v>7267.5211411396676</v>
      </c>
      <c r="U59" s="260"/>
      <c r="V59" s="1301" t="s">
        <v>1109</v>
      </c>
      <c r="W59" s="1302"/>
      <c r="X59" s="1302"/>
      <c r="Y59" s="1303"/>
      <c r="Z59" s="244"/>
      <c r="AA59" s="237"/>
      <c r="AB59" s="237"/>
      <c r="AC59" s="237"/>
      <c r="AD59" s="237"/>
      <c r="AE59" s="220"/>
      <c r="AF59" s="220"/>
      <c r="AG59" s="220"/>
      <c r="AH59" s="226"/>
      <c r="AI59" s="227"/>
      <c r="AJ59" s="227"/>
      <c r="AK59" s="237"/>
      <c r="AL59" s="237"/>
      <c r="AM59" s="237"/>
      <c r="AN59" s="237"/>
      <c r="AO59" s="249"/>
      <c r="AP59" s="237"/>
      <c r="AQ59" s="237"/>
      <c r="AR59" s="237"/>
      <c r="AS59" s="237"/>
      <c r="AT59" s="239"/>
      <c r="AV59" s="100"/>
      <c r="AW59" s="100"/>
      <c r="IR59" s="243"/>
    </row>
    <row r="60" spans="1:252" ht="13.5" customHeight="1" x14ac:dyDescent="0.3">
      <c r="A60" s="656"/>
      <c r="B60" s="234"/>
      <c r="C60" s="104"/>
      <c r="D60" s="1356" t="s">
        <v>840</v>
      </c>
      <c r="E60" s="1357"/>
      <c r="F60" s="1358"/>
      <c r="G60" s="264">
        <v>0</v>
      </c>
      <c r="H60" s="264">
        <v>0</v>
      </c>
      <c r="I60" s="264">
        <v>0</v>
      </c>
      <c r="J60" s="264">
        <v>0</v>
      </c>
      <c r="K60" s="264">
        <v>0</v>
      </c>
      <c r="L60" s="264">
        <v>0</v>
      </c>
      <c r="M60" s="264">
        <v>0</v>
      </c>
      <c r="N60" s="264">
        <v>0</v>
      </c>
      <c r="O60" s="264">
        <v>0</v>
      </c>
      <c r="P60" s="264">
        <v>0</v>
      </c>
      <c r="Q60" s="264">
        <v>0</v>
      </c>
      <c r="R60" s="264">
        <v>0</v>
      </c>
      <c r="S60" s="533">
        <f>SUM(G60:R60)</f>
        <v>0</v>
      </c>
      <c r="T60" s="534">
        <f>S60/$C$304</f>
        <v>0</v>
      </c>
      <c r="U60" s="260"/>
      <c r="V60" s="1301" t="s">
        <v>1099</v>
      </c>
      <c r="W60" s="1302"/>
      <c r="X60" s="1302"/>
      <c r="Y60" s="1303"/>
      <c r="Z60" s="244"/>
      <c r="AA60" s="237"/>
      <c r="AB60" s="237"/>
      <c r="AC60" s="237"/>
      <c r="AD60" s="237"/>
      <c r="AE60" s="220"/>
      <c r="AF60" s="220"/>
      <c r="AG60" s="220"/>
      <c r="AH60" s="226"/>
      <c r="AI60" s="227"/>
      <c r="AJ60" s="227"/>
      <c r="AK60" s="237"/>
      <c r="AL60" s="237"/>
      <c r="AM60" s="237"/>
      <c r="AN60" s="237"/>
      <c r="AO60" s="249"/>
      <c r="AP60" s="237"/>
      <c r="AQ60" s="237"/>
      <c r="AR60" s="237"/>
      <c r="AS60" s="237"/>
      <c r="AT60" s="239"/>
      <c r="AV60" s="100"/>
      <c r="AW60" s="100"/>
      <c r="IR60" s="243"/>
    </row>
    <row r="61" spans="1:252" ht="13.5" customHeight="1" x14ac:dyDescent="0.3">
      <c r="A61" s="656"/>
      <c r="B61" s="234"/>
      <c r="C61" s="104"/>
      <c r="D61" s="746" t="s">
        <v>841</v>
      </c>
      <c r="E61" s="749"/>
      <c r="F61" s="750"/>
      <c r="G61" s="640">
        <f>G58*0.5</f>
        <v>27471.188780933331</v>
      </c>
      <c r="H61" s="640">
        <f t="shared" ref="H61:R61" si="19">H58*0.5</f>
        <v>27405.255462933332</v>
      </c>
      <c r="I61" s="640">
        <f t="shared" si="19"/>
        <v>27356.522140933332</v>
      </c>
      <c r="J61" s="640">
        <f t="shared" si="19"/>
        <v>29031.208486256004</v>
      </c>
      <c r="K61" s="640">
        <f t="shared" si="19"/>
        <v>29781.528301656006</v>
      </c>
      <c r="L61" s="640">
        <f t="shared" si="19"/>
        <v>30089.408230056004</v>
      </c>
      <c r="M61" s="640">
        <f t="shared" si="19"/>
        <v>29117.608456056001</v>
      </c>
      <c r="N61" s="640">
        <f t="shared" si="19"/>
        <v>29117.608456056001</v>
      </c>
      <c r="O61" s="640">
        <f t="shared" si="19"/>
        <v>30037.808242056002</v>
      </c>
      <c r="P61" s="640">
        <f t="shared" si="19"/>
        <v>29561.941686056001</v>
      </c>
      <c r="Q61" s="640">
        <f t="shared" si="19"/>
        <v>30089.408230056004</v>
      </c>
      <c r="R61" s="640">
        <f t="shared" si="19"/>
        <v>29781.528301656006</v>
      </c>
      <c r="S61" s="533">
        <f>SUM(G61:R61)</f>
        <v>348841.01477470406</v>
      </c>
      <c r="T61" s="534">
        <f>S61/$C$304</f>
        <v>29070.084564558671</v>
      </c>
      <c r="U61" s="260"/>
      <c r="V61" s="1301" t="s">
        <v>1109</v>
      </c>
      <c r="W61" s="1302"/>
      <c r="X61" s="1302"/>
      <c r="Y61" s="1303"/>
      <c r="Z61" s="244"/>
      <c r="AA61" s="237"/>
      <c r="AB61" s="237"/>
      <c r="AC61" s="237"/>
      <c r="AD61" s="237"/>
      <c r="AE61" s="220"/>
      <c r="AF61" s="220"/>
      <c r="AG61" s="220"/>
      <c r="AH61" s="226"/>
      <c r="AI61" s="227"/>
      <c r="AJ61" s="227"/>
      <c r="AK61" s="237"/>
      <c r="AL61" s="237"/>
      <c r="AM61" s="237"/>
      <c r="AN61" s="237"/>
      <c r="AO61" s="249"/>
      <c r="AP61" s="237"/>
      <c r="AQ61" s="237"/>
      <c r="AR61" s="237"/>
      <c r="AS61" s="237"/>
      <c r="AT61" s="239"/>
      <c r="AV61" s="100"/>
      <c r="AW61" s="100"/>
      <c r="IR61" s="243"/>
    </row>
    <row r="62" spans="1:252" ht="13.5" customHeight="1" x14ac:dyDescent="0.3">
      <c r="A62" s="655"/>
      <c r="B62" s="234"/>
      <c r="C62" s="104"/>
      <c r="D62" s="1365" t="s">
        <v>842</v>
      </c>
      <c r="E62" s="1366"/>
      <c r="F62" s="1367"/>
      <c r="G62" s="264"/>
      <c r="H62" s="264">
        <v>0</v>
      </c>
      <c r="I62" s="264">
        <v>0</v>
      </c>
      <c r="J62" s="264">
        <v>0</v>
      </c>
      <c r="K62" s="264">
        <v>0</v>
      </c>
      <c r="L62" s="264">
        <v>0</v>
      </c>
      <c r="M62" s="264">
        <v>0</v>
      </c>
      <c r="N62" s="264">
        <v>0</v>
      </c>
      <c r="O62" s="264">
        <v>0</v>
      </c>
      <c r="P62" s="264">
        <v>0</v>
      </c>
      <c r="Q62" s="264">
        <v>0</v>
      </c>
      <c r="R62" s="264">
        <v>0</v>
      </c>
      <c r="S62" s="531">
        <f>SUM(G62:R62)</f>
        <v>0</v>
      </c>
      <c r="T62" s="534">
        <f>S62/$C$304</f>
        <v>0</v>
      </c>
      <c r="U62" s="260"/>
      <c r="V62" s="1301" t="s">
        <v>1099</v>
      </c>
      <c r="W62" s="1302"/>
      <c r="X62" s="1302"/>
      <c r="Y62" s="1303"/>
      <c r="Z62" s="244"/>
      <c r="AA62" s="237"/>
      <c r="AB62" s="237"/>
      <c r="AC62" s="237"/>
      <c r="AD62" s="237"/>
      <c r="AE62" s="220"/>
      <c r="AF62" s="220"/>
      <c r="AG62" s="220"/>
      <c r="AH62" s="226"/>
      <c r="AI62" s="227"/>
      <c r="AJ62" s="227"/>
      <c r="AK62" s="237"/>
      <c r="AL62" s="237"/>
      <c r="AM62" s="237"/>
      <c r="AN62" s="237"/>
      <c r="AO62" s="249"/>
      <c r="AP62" s="237"/>
      <c r="AQ62" s="237"/>
      <c r="AR62" s="237"/>
      <c r="AS62" s="237"/>
      <c r="AT62" s="239"/>
      <c r="AV62" s="100"/>
      <c r="AW62" s="100"/>
      <c r="IR62" s="272"/>
    </row>
    <row r="63" spans="1:252" x14ac:dyDescent="0.3">
      <c r="A63" s="655"/>
      <c r="B63" s="234"/>
      <c r="C63" s="104"/>
      <c r="D63" s="1386" t="s">
        <v>368</v>
      </c>
      <c r="E63" s="1387"/>
      <c r="F63" s="1388"/>
      <c r="G63" s="717">
        <f t="shared" ref="G63:T63" si="20">SUM(G64:G68)</f>
        <v>550</v>
      </c>
      <c r="H63" s="717">
        <f t="shared" si="20"/>
        <v>550</v>
      </c>
      <c r="I63" s="717">
        <f t="shared" si="20"/>
        <v>550</v>
      </c>
      <c r="J63" s="717">
        <f t="shared" si="20"/>
        <v>550</v>
      </c>
      <c r="K63" s="717">
        <f t="shared" si="20"/>
        <v>550</v>
      </c>
      <c r="L63" s="717">
        <f t="shared" si="20"/>
        <v>550</v>
      </c>
      <c r="M63" s="717">
        <f t="shared" si="20"/>
        <v>550</v>
      </c>
      <c r="N63" s="717">
        <f t="shared" si="20"/>
        <v>550</v>
      </c>
      <c r="O63" s="717">
        <f t="shared" si="20"/>
        <v>550</v>
      </c>
      <c r="P63" s="717">
        <f t="shared" si="20"/>
        <v>550</v>
      </c>
      <c r="Q63" s="717">
        <f t="shared" si="20"/>
        <v>550</v>
      </c>
      <c r="R63" s="717">
        <f t="shared" si="20"/>
        <v>550</v>
      </c>
      <c r="S63" s="717">
        <f t="shared" si="20"/>
        <v>6600</v>
      </c>
      <c r="T63" s="717">
        <f t="shared" si="20"/>
        <v>550</v>
      </c>
      <c r="U63" s="260"/>
      <c r="V63" s="1301"/>
      <c r="W63" s="1302"/>
      <c r="X63" s="1302"/>
      <c r="Y63" s="1303"/>
      <c r="Z63" s="244"/>
      <c r="AA63" s="237"/>
      <c r="AB63" s="237"/>
      <c r="AC63" s="237"/>
      <c r="AD63" s="237"/>
      <c r="AE63" s="220"/>
      <c r="AF63" s="220"/>
      <c r="AG63" s="220"/>
      <c r="AH63" s="226"/>
      <c r="AI63" s="227"/>
      <c r="AJ63" s="227"/>
      <c r="AK63" s="237"/>
      <c r="AL63" s="237"/>
      <c r="AM63" s="237"/>
      <c r="AN63" s="237"/>
      <c r="AO63" s="249"/>
      <c r="AP63" s="237"/>
      <c r="AQ63" s="237"/>
      <c r="AR63" s="237"/>
      <c r="AS63" s="237"/>
      <c r="AT63" s="239"/>
      <c r="AV63" s="100"/>
      <c r="AW63" s="100"/>
      <c r="IR63" s="240"/>
    </row>
    <row r="64" spans="1:252" ht="13.5" customHeight="1" x14ac:dyDescent="0.3">
      <c r="A64" s="655"/>
      <c r="B64" s="234"/>
      <c r="C64" s="104"/>
      <c r="D64" s="1356" t="s">
        <v>843</v>
      </c>
      <c r="E64" s="1357"/>
      <c r="F64" s="1358"/>
      <c r="G64" s="264">
        <v>550</v>
      </c>
      <c r="H64" s="264">
        <v>550</v>
      </c>
      <c r="I64" s="264">
        <v>550</v>
      </c>
      <c r="J64" s="264">
        <v>550</v>
      </c>
      <c r="K64" s="264">
        <v>550</v>
      </c>
      <c r="L64" s="264">
        <v>550</v>
      </c>
      <c r="M64" s="264">
        <v>550</v>
      </c>
      <c r="N64" s="264">
        <v>550</v>
      </c>
      <c r="O64" s="264">
        <v>550</v>
      </c>
      <c r="P64" s="264">
        <v>550</v>
      </c>
      <c r="Q64" s="264">
        <v>550</v>
      </c>
      <c r="R64" s="264">
        <v>550</v>
      </c>
      <c r="S64" s="531">
        <f>SUM(G64:R64)</f>
        <v>6600</v>
      </c>
      <c r="T64" s="531">
        <f>S64/$C$304</f>
        <v>550</v>
      </c>
      <c r="U64" s="260"/>
      <c r="V64" s="1319" t="s">
        <v>1110</v>
      </c>
      <c r="W64" s="1320"/>
      <c r="X64" s="1320"/>
      <c r="Y64" s="1321"/>
      <c r="Z64" s="244"/>
      <c r="AA64" s="237"/>
      <c r="AB64" s="237"/>
      <c r="AC64" s="237"/>
      <c r="AD64" s="237"/>
      <c r="AE64" s="220"/>
      <c r="AF64" s="220"/>
      <c r="AG64" s="220"/>
      <c r="AH64" s="226"/>
      <c r="AI64" s="227"/>
      <c r="AJ64" s="227"/>
      <c r="AK64" s="237"/>
      <c r="AL64" s="237"/>
      <c r="AM64" s="237"/>
      <c r="AN64" s="237"/>
      <c r="AO64" s="249"/>
      <c r="AP64" s="237"/>
      <c r="AQ64" s="237"/>
      <c r="AR64" s="237"/>
      <c r="AS64" s="237"/>
      <c r="AT64" s="239"/>
      <c r="AV64" s="100"/>
      <c r="AW64" s="100"/>
      <c r="IR64" s="240"/>
    </row>
    <row r="65" spans="1:252" ht="13.5" customHeight="1" x14ac:dyDescent="0.3">
      <c r="A65" s="655"/>
      <c r="B65" s="234"/>
      <c r="C65" s="104"/>
      <c r="D65" s="1356" t="s">
        <v>844</v>
      </c>
      <c r="E65" s="1357"/>
      <c r="F65" s="1358"/>
      <c r="G65" s="264">
        <v>0</v>
      </c>
      <c r="H65" s="264">
        <v>0</v>
      </c>
      <c r="I65" s="264">
        <v>0</v>
      </c>
      <c r="J65" s="264">
        <v>0</v>
      </c>
      <c r="K65" s="264">
        <v>0</v>
      </c>
      <c r="L65" s="264">
        <v>0</v>
      </c>
      <c r="M65" s="264">
        <v>0</v>
      </c>
      <c r="N65" s="264">
        <v>0</v>
      </c>
      <c r="O65" s="264">
        <v>0</v>
      </c>
      <c r="P65" s="264">
        <v>0</v>
      </c>
      <c r="Q65" s="264">
        <v>0</v>
      </c>
      <c r="R65" s="264">
        <v>0</v>
      </c>
      <c r="S65" s="531">
        <f>SUM(G65:R65)</f>
        <v>0</v>
      </c>
      <c r="T65" s="531">
        <f>S65/$C$304</f>
        <v>0</v>
      </c>
      <c r="U65" s="260"/>
      <c r="V65" s="1301" t="s">
        <v>1099</v>
      </c>
      <c r="W65" s="1302"/>
      <c r="X65" s="1302"/>
      <c r="Y65" s="1303"/>
      <c r="Z65" s="244"/>
      <c r="AA65" s="237"/>
      <c r="AB65" s="237"/>
      <c r="AC65" s="237"/>
      <c r="AD65" s="237"/>
      <c r="AE65" s="220"/>
      <c r="AF65" s="220"/>
      <c r="AG65" s="220"/>
      <c r="AH65" s="226"/>
      <c r="AI65" s="227"/>
      <c r="AJ65" s="227"/>
      <c r="AK65" s="237"/>
      <c r="AL65" s="237"/>
      <c r="AM65" s="237"/>
      <c r="AN65" s="237"/>
      <c r="AO65" s="249"/>
      <c r="AP65" s="237"/>
      <c r="AQ65" s="237"/>
      <c r="AR65" s="237"/>
      <c r="AS65" s="237"/>
      <c r="AT65" s="239"/>
      <c r="AV65" s="100"/>
      <c r="AW65" s="100"/>
      <c r="IR65" s="243"/>
    </row>
    <row r="66" spans="1:252" ht="13.5" customHeight="1" x14ac:dyDescent="0.3">
      <c r="A66" s="655"/>
      <c r="B66" s="234"/>
      <c r="C66" s="104"/>
      <c r="D66" s="1356" t="s">
        <v>845</v>
      </c>
      <c r="E66" s="1357"/>
      <c r="F66" s="1358"/>
      <c r="G66" s="264">
        <v>0</v>
      </c>
      <c r="H66" s="264">
        <v>0</v>
      </c>
      <c r="I66" s="264">
        <v>0</v>
      </c>
      <c r="J66" s="264">
        <v>0</v>
      </c>
      <c r="K66" s="264">
        <v>0</v>
      </c>
      <c r="L66" s="264">
        <v>0</v>
      </c>
      <c r="M66" s="264">
        <v>0</v>
      </c>
      <c r="N66" s="264">
        <v>0</v>
      </c>
      <c r="O66" s="264">
        <v>0</v>
      </c>
      <c r="P66" s="264">
        <v>0</v>
      </c>
      <c r="Q66" s="264">
        <v>0</v>
      </c>
      <c r="R66" s="264">
        <v>0</v>
      </c>
      <c r="S66" s="531">
        <f>SUM(G66:R66)</f>
        <v>0</v>
      </c>
      <c r="T66" s="531">
        <f>S66/$C$304</f>
        <v>0</v>
      </c>
      <c r="U66" s="260"/>
      <c r="V66" s="1301" t="s">
        <v>1099</v>
      </c>
      <c r="W66" s="1302"/>
      <c r="X66" s="1302"/>
      <c r="Y66" s="1303"/>
      <c r="Z66" s="244"/>
      <c r="AA66" s="237"/>
      <c r="AB66" s="237"/>
      <c r="AC66" s="237"/>
      <c r="AD66" s="237"/>
      <c r="AE66" s="220"/>
      <c r="AF66" s="220"/>
      <c r="AG66" s="220"/>
      <c r="AH66" s="226"/>
      <c r="AI66" s="227"/>
      <c r="AJ66" s="227"/>
      <c r="AK66" s="237"/>
      <c r="AL66" s="237"/>
      <c r="AM66" s="237"/>
      <c r="AN66" s="237"/>
      <c r="AO66" s="249"/>
      <c r="AP66" s="237"/>
      <c r="AQ66" s="237"/>
      <c r="AR66" s="237"/>
      <c r="AS66" s="237"/>
      <c r="AT66" s="239"/>
      <c r="AV66" s="100"/>
      <c r="AW66" s="100"/>
      <c r="IR66" s="243"/>
    </row>
    <row r="67" spans="1:252" ht="13.5" customHeight="1" x14ac:dyDescent="0.3">
      <c r="A67" s="655"/>
      <c r="B67" s="234"/>
      <c r="C67" s="104"/>
      <c r="D67" s="1356" t="s">
        <v>846</v>
      </c>
      <c r="E67" s="1357"/>
      <c r="F67" s="1358"/>
      <c r="G67" s="264">
        <v>0</v>
      </c>
      <c r="H67" s="264">
        <v>0</v>
      </c>
      <c r="I67" s="264">
        <v>0</v>
      </c>
      <c r="J67" s="264">
        <v>0</v>
      </c>
      <c r="K67" s="264">
        <v>0</v>
      </c>
      <c r="L67" s="264">
        <v>0</v>
      </c>
      <c r="M67" s="264">
        <v>0</v>
      </c>
      <c r="N67" s="264">
        <v>0</v>
      </c>
      <c r="O67" s="264">
        <v>0</v>
      </c>
      <c r="P67" s="264">
        <v>0</v>
      </c>
      <c r="Q67" s="264">
        <v>0</v>
      </c>
      <c r="R67" s="264">
        <v>0</v>
      </c>
      <c r="S67" s="531">
        <f>SUM(G67:R67)</f>
        <v>0</v>
      </c>
      <c r="T67" s="531">
        <f>S67/$C$304</f>
        <v>0</v>
      </c>
      <c r="U67" s="260"/>
      <c r="V67" s="1301" t="s">
        <v>1099</v>
      </c>
      <c r="W67" s="1302"/>
      <c r="X67" s="1302"/>
      <c r="Y67" s="1303"/>
      <c r="Z67" s="244"/>
      <c r="AA67" s="237"/>
      <c r="AB67" s="237"/>
      <c r="AC67" s="237"/>
      <c r="AD67" s="237"/>
      <c r="AE67" s="220"/>
      <c r="AF67" s="220"/>
      <c r="AG67" s="220"/>
      <c r="AH67" s="226"/>
      <c r="AI67" s="227"/>
      <c r="AJ67" s="227"/>
      <c r="AK67" s="237"/>
      <c r="AL67" s="237"/>
      <c r="AM67" s="237"/>
      <c r="AN67" s="237"/>
      <c r="AO67" s="249"/>
      <c r="AP67" s="237"/>
      <c r="AQ67" s="237"/>
      <c r="AR67" s="237"/>
      <c r="AS67" s="237"/>
      <c r="AT67" s="239"/>
      <c r="AV67" s="100"/>
      <c r="AW67" s="100"/>
      <c r="IR67" s="243"/>
    </row>
    <row r="68" spans="1:252" ht="13.5" customHeight="1" x14ac:dyDescent="0.3">
      <c r="A68" s="655"/>
      <c r="B68" s="234"/>
      <c r="C68" s="104"/>
      <c r="D68" s="1359" t="s">
        <v>906</v>
      </c>
      <c r="E68" s="1360"/>
      <c r="F68" s="1361"/>
      <c r="G68" s="264">
        <v>0</v>
      </c>
      <c r="H68" s="264">
        <v>0</v>
      </c>
      <c r="I68" s="264">
        <v>0</v>
      </c>
      <c r="J68" s="264">
        <v>0</v>
      </c>
      <c r="K68" s="264">
        <v>0</v>
      </c>
      <c r="L68" s="264">
        <v>0</v>
      </c>
      <c r="M68" s="264">
        <v>0</v>
      </c>
      <c r="N68" s="264">
        <v>0</v>
      </c>
      <c r="O68" s="264">
        <v>0</v>
      </c>
      <c r="P68" s="264">
        <v>0</v>
      </c>
      <c r="Q68" s="264">
        <v>0</v>
      </c>
      <c r="R68" s="264">
        <v>0</v>
      </c>
      <c r="S68" s="531">
        <f>SUM(G68:R68)</f>
        <v>0</v>
      </c>
      <c r="T68" s="531">
        <f>S68/$C$304</f>
        <v>0</v>
      </c>
      <c r="U68" s="260"/>
      <c r="V68" s="1301" t="s">
        <v>1099</v>
      </c>
      <c r="W68" s="1302"/>
      <c r="X68" s="1302"/>
      <c r="Y68" s="1303"/>
      <c r="Z68" s="244"/>
      <c r="AA68" s="237"/>
      <c r="AB68" s="237"/>
      <c r="AC68" s="237"/>
      <c r="AD68" s="237"/>
      <c r="AE68" s="220"/>
      <c r="AF68" s="220"/>
      <c r="AG68" s="220"/>
      <c r="AH68" s="226"/>
      <c r="AI68" s="227"/>
      <c r="AJ68" s="227"/>
      <c r="AK68" s="237"/>
      <c r="AL68" s="237"/>
      <c r="AM68" s="237"/>
      <c r="AN68" s="237"/>
      <c r="AO68" s="249"/>
      <c r="AP68" s="237"/>
      <c r="AQ68" s="237"/>
      <c r="AR68" s="237"/>
      <c r="AS68" s="237"/>
      <c r="AT68" s="239"/>
      <c r="AV68" s="100"/>
      <c r="AW68" s="100"/>
      <c r="IR68" s="243"/>
    </row>
    <row r="69" spans="1:252" x14ac:dyDescent="0.3">
      <c r="A69" s="655"/>
      <c r="B69" s="234"/>
      <c r="C69" s="104"/>
      <c r="D69" s="718" t="s">
        <v>377</v>
      </c>
      <c r="E69" s="719"/>
      <c r="F69" s="720"/>
      <c r="G69" s="717">
        <f>SUM(G70:G118)</f>
        <v>187530.53149999998</v>
      </c>
      <c r="H69" s="717">
        <f t="shared" ref="H69:T69" si="21">SUM(H70:H118)</f>
        <v>180793.83850000001</v>
      </c>
      <c r="I69" s="717">
        <f t="shared" si="21"/>
        <v>186480.53149999998</v>
      </c>
      <c r="J69" s="717">
        <f t="shared" si="21"/>
        <v>188265.5</v>
      </c>
      <c r="K69" s="717">
        <f t="shared" si="21"/>
        <v>185964.53149999998</v>
      </c>
      <c r="L69" s="717">
        <f t="shared" si="21"/>
        <v>185723.5</v>
      </c>
      <c r="M69" s="717">
        <f t="shared" si="21"/>
        <v>189296.53149999998</v>
      </c>
      <c r="N69" s="717">
        <f t="shared" si="21"/>
        <v>191661.53149999998</v>
      </c>
      <c r="O69" s="717">
        <f t="shared" si="21"/>
        <v>189924.5</v>
      </c>
      <c r="P69" s="717">
        <f t="shared" si="21"/>
        <v>192147.53149999998</v>
      </c>
      <c r="Q69" s="717">
        <f t="shared" si="21"/>
        <v>189924.5</v>
      </c>
      <c r="R69" s="717">
        <f t="shared" si="21"/>
        <v>192147.53149999998</v>
      </c>
      <c r="S69" s="717">
        <f t="shared" si="21"/>
        <v>2259860.5590000004</v>
      </c>
      <c r="T69" s="717">
        <f t="shared" si="21"/>
        <v>188321.71324999997</v>
      </c>
      <c r="U69" s="273"/>
      <c r="V69" s="1295"/>
      <c r="W69" s="1296"/>
      <c r="X69" s="1296"/>
      <c r="Y69" s="1297"/>
      <c r="Z69" s="237"/>
      <c r="AA69" s="237"/>
      <c r="AB69" s="237"/>
      <c r="AC69" s="237"/>
      <c r="AD69" s="237"/>
      <c r="AE69" s="220"/>
      <c r="AF69" s="220"/>
      <c r="AG69" s="220"/>
      <c r="AH69" s="226"/>
      <c r="AI69" s="227"/>
      <c r="AJ69" s="227"/>
      <c r="AK69" s="237"/>
      <c r="AL69" s="237"/>
      <c r="AM69" s="237"/>
      <c r="AN69" s="237"/>
      <c r="AO69" s="249"/>
      <c r="AP69" s="237"/>
      <c r="AQ69" s="237"/>
      <c r="AR69" s="237"/>
      <c r="AS69" s="237"/>
      <c r="AT69" s="239"/>
      <c r="AV69" s="100"/>
      <c r="AW69" s="100"/>
      <c r="IR69" s="243"/>
    </row>
    <row r="70" spans="1:252" ht="13.5" customHeight="1" x14ac:dyDescent="0.3">
      <c r="A70" s="655"/>
      <c r="B70" s="234"/>
      <c r="C70" s="104"/>
      <c r="D70" s="1410" t="s">
        <v>379</v>
      </c>
      <c r="E70" s="1411"/>
      <c r="F70" s="1412"/>
      <c r="G70" s="1050">
        <v>1000</v>
      </c>
      <c r="H70" s="1050">
        <v>1000</v>
      </c>
      <c r="I70" s="1050">
        <v>1000</v>
      </c>
      <c r="J70" s="1050">
        <v>1000</v>
      </c>
      <c r="K70" s="1050">
        <v>1000</v>
      </c>
      <c r="L70" s="1050">
        <v>1000</v>
      </c>
      <c r="M70" s="1050">
        <v>1000</v>
      </c>
      <c r="N70" s="1050">
        <v>1000</v>
      </c>
      <c r="O70" s="1050">
        <v>1000</v>
      </c>
      <c r="P70" s="1050">
        <v>1000</v>
      </c>
      <c r="Q70" s="1050">
        <v>1000</v>
      </c>
      <c r="R70" s="1050">
        <v>1000</v>
      </c>
      <c r="S70" s="532">
        <f t="shared" ref="S70:S92" si="22">SUM(G70:R70)</f>
        <v>12000</v>
      </c>
      <c r="T70" s="532">
        <f>S70/$C$304</f>
        <v>1000</v>
      </c>
      <c r="U70" s="260"/>
      <c r="V70" s="1313" t="s">
        <v>1081</v>
      </c>
      <c r="W70" s="1314"/>
      <c r="X70" s="1314"/>
      <c r="Y70" s="1315"/>
      <c r="Z70" s="237"/>
      <c r="AA70" s="237"/>
      <c r="AB70" s="237"/>
      <c r="AC70" s="237"/>
      <c r="AD70" s="237"/>
      <c r="AE70" s="220"/>
      <c r="AF70" s="220"/>
      <c r="AG70" s="220"/>
      <c r="AH70" s="226"/>
      <c r="AI70" s="227"/>
      <c r="AJ70" s="227"/>
      <c r="AK70" s="237"/>
      <c r="AL70" s="237"/>
      <c r="AM70" s="237"/>
      <c r="AN70" s="237"/>
      <c r="AO70" s="249"/>
      <c r="AP70" s="237"/>
      <c r="AQ70" s="237"/>
      <c r="AR70" s="237"/>
      <c r="AS70" s="237"/>
      <c r="AT70" s="239"/>
      <c r="AV70" s="100"/>
      <c r="AW70" s="100"/>
      <c r="IR70" s="243"/>
    </row>
    <row r="71" spans="1:252" ht="13.5" customHeight="1" x14ac:dyDescent="0.3">
      <c r="A71" s="655"/>
      <c r="B71" s="234"/>
      <c r="C71" s="274" t="s">
        <v>599</v>
      </c>
      <c r="D71" s="275" t="s">
        <v>881</v>
      </c>
      <c r="E71" s="265" t="s">
        <v>865</v>
      </c>
      <c r="F71" s="266"/>
      <c r="G71" s="264">
        <v>3535</v>
      </c>
      <c r="H71" s="264">
        <v>3535</v>
      </c>
      <c r="I71" s="264">
        <v>3535</v>
      </c>
      <c r="J71" s="264">
        <v>3535</v>
      </c>
      <c r="K71" s="264">
        <v>3535</v>
      </c>
      <c r="L71" s="264">
        <v>3535</v>
      </c>
      <c r="M71" s="264">
        <v>3535</v>
      </c>
      <c r="N71" s="264">
        <v>3535</v>
      </c>
      <c r="O71" s="264">
        <v>3535</v>
      </c>
      <c r="P71" s="264">
        <v>3535</v>
      </c>
      <c r="Q71" s="264">
        <v>3535</v>
      </c>
      <c r="R71" s="264">
        <v>3535</v>
      </c>
      <c r="S71" s="531">
        <f t="shared" si="22"/>
        <v>42420</v>
      </c>
      <c r="T71" s="531">
        <f t="shared" ref="T71:T118" si="23">S71/$C$304</f>
        <v>3535</v>
      </c>
      <c r="U71" s="260"/>
      <c r="V71" s="1325" t="s">
        <v>1111</v>
      </c>
      <c r="W71" s="1326"/>
      <c r="X71" s="1326"/>
      <c r="Y71" s="1327"/>
      <c r="Z71" s="237"/>
      <c r="AA71" s="237"/>
      <c r="AB71" s="237"/>
      <c r="AC71" s="237"/>
      <c r="AD71" s="237"/>
      <c r="AE71" s="220"/>
      <c r="AF71" s="220"/>
      <c r="AG71" s="220"/>
      <c r="AH71" s="226"/>
      <c r="AI71" s="227"/>
      <c r="AJ71" s="227"/>
      <c r="AK71" s="237"/>
      <c r="AL71" s="237"/>
      <c r="AM71" s="237"/>
      <c r="AN71" s="237"/>
      <c r="AO71" s="249"/>
      <c r="AP71" s="237"/>
      <c r="AQ71" s="237"/>
      <c r="AR71" s="237"/>
      <c r="AS71" s="237"/>
      <c r="AT71" s="239"/>
      <c r="AV71" s="100"/>
      <c r="AW71" s="100"/>
      <c r="IR71" s="243"/>
    </row>
    <row r="72" spans="1:252" ht="13.5" customHeight="1" x14ac:dyDescent="0.3">
      <c r="A72" s="655"/>
      <c r="B72" s="234"/>
      <c r="C72" s="274" t="s">
        <v>600</v>
      </c>
      <c r="D72" s="275" t="s">
        <v>878</v>
      </c>
      <c r="E72" s="265" t="s">
        <v>865</v>
      </c>
      <c r="F72" s="266"/>
      <c r="G72" s="264">
        <v>0</v>
      </c>
      <c r="H72" s="264">
        <v>0</v>
      </c>
      <c r="I72" s="264">
        <v>0</v>
      </c>
      <c r="J72" s="264">
        <v>0</v>
      </c>
      <c r="K72" s="264">
        <v>0</v>
      </c>
      <c r="L72" s="264">
        <v>0</v>
      </c>
      <c r="M72" s="264">
        <v>0</v>
      </c>
      <c r="N72" s="264">
        <v>0</v>
      </c>
      <c r="O72" s="264">
        <v>0</v>
      </c>
      <c r="P72" s="264">
        <v>0</v>
      </c>
      <c r="Q72" s="264">
        <v>0</v>
      </c>
      <c r="R72" s="264">
        <v>0</v>
      </c>
      <c r="S72" s="531">
        <f t="shared" si="22"/>
        <v>0</v>
      </c>
      <c r="T72" s="531">
        <f t="shared" si="23"/>
        <v>0</v>
      </c>
      <c r="U72" s="260"/>
      <c r="V72" s="1267" t="s">
        <v>1099</v>
      </c>
      <c r="W72" s="1268"/>
      <c r="X72" s="1268"/>
      <c r="Y72" s="1269"/>
      <c r="Z72" s="237"/>
      <c r="AA72" s="237"/>
      <c r="AB72" s="237"/>
      <c r="AC72" s="237"/>
      <c r="AD72" s="237"/>
      <c r="AE72" s="220"/>
      <c r="AF72" s="220"/>
      <c r="AG72" s="220"/>
      <c r="AH72" s="226"/>
      <c r="AI72" s="227"/>
      <c r="AJ72" s="227"/>
      <c r="AK72" s="237"/>
      <c r="AL72" s="237"/>
      <c r="AM72" s="237"/>
      <c r="AN72" s="237"/>
      <c r="AO72" s="249"/>
      <c r="AP72" s="237"/>
      <c r="AQ72" s="237"/>
      <c r="AR72" s="237"/>
      <c r="AS72" s="237"/>
      <c r="AT72" s="239"/>
      <c r="AV72" s="100"/>
      <c r="AW72" s="100"/>
      <c r="IR72" s="243"/>
    </row>
    <row r="73" spans="1:252" ht="13.5" customHeight="1" x14ac:dyDescent="0.3">
      <c r="A73" s="655"/>
      <c r="B73" s="234"/>
      <c r="C73" s="274" t="s">
        <v>601</v>
      </c>
      <c r="D73" s="275" t="s">
        <v>880</v>
      </c>
      <c r="E73" s="265" t="s">
        <v>866</v>
      </c>
      <c r="F73" s="266"/>
      <c r="G73" s="264">
        <v>560</v>
      </c>
      <c r="H73" s="264">
        <v>560</v>
      </c>
      <c r="I73" s="264">
        <v>560</v>
      </c>
      <c r="J73" s="264">
        <v>560</v>
      </c>
      <c r="K73" s="264">
        <v>560</v>
      </c>
      <c r="L73" s="264">
        <v>560</v>
      </c>
      <c r="M73" s="264">
        <v>595</v>
      </c>
      <c r="N73" s="264">
        <v>595</v>
      </c>
      <c r="O73" s="264">
        <v>595</v>
      </c>
      <c r="P73" s="264">
        <v>595</v>
      </c>
      <c r="Q73" s="264">
        <v>595</v>
      </c>
      <c r="R73" s="264">
        <v>595</v>
      </c>
      <c r="S73" s="531">
        <f t="shared" si="22"/>
        <v>6930</v>
      </c>
      <c r="T73" s="531">
        <f t="shared" si="23"/>
        <v>577.5</v>
      </c>
      <c r="U73" s="260"/>
      <c r="V73" s="1325" t="s">
        <v>1112</v>
      </c>
      <c r="W73" s="1326"/>
      <c r="X73" s="1326"/>
      <c r="Y73" s="1327"/>
      <c r="Z73" s="237"/>
      <c r="AA73" s="237"/>
      <c r="AB73" s="237"/>
      <c r="AC73" s="237"/>
      <c r="AD73" s="237"/>
      <c r="AE73" s="220"/>
      <c r="AF73" s="220"/>
      <c r="AG73" s="220"/>
      <c r="AH73" s="226"/>
      <c r="AI73" s="227"/>
      <c r="AJ73" s="227"/>
      <c r="AK73" s="237"/>
      <c r="AL73" s="237"/>
      <c r="AM73" s="237"/>
      <c r="AN73" s="237"/>
      <c r="AO73" s="249"/>
      <c r="AP73" s="237"/>
      <c r="AQ73" s="237"/>
      <c r="AR73" s="237"/>
      <c r="AS73" s="237"/>
      <c r="AT73" s="239"/>
      <c r="AV73" s="100"/>
      <c r="AW73" s="100"/>
      <c r="IR73" s="243"/>
    </row>
    <row r="74" spans="1:252" ht="13.5" customHeight="1" x14ac:dyDescent="0.3">
      <c r="A74" s="655"/>
      <c r="B74" s="234"/>
      <c r="C74" s="274" t="s">
        <v>602</v>
      </c>
      <c r="D74" s="275" t="s">
        <v>879</v>
      </c>
      <c r="E74" s="265" t="s">
        <v>867</v>
      </c>
      <c r="F74" s="266"/>
      <c r="G74" s="264">
        <v>0</v>
      </c>
      <c r="H74" s="264">
        <v>0</v>
      </c>
      <c r="I74" s="264">
        <v>0</v>
      </c>
      <c r="J74" s="264">
        <v>0</v>
      </c>
      <c r="K74" s="264">
        <v>0</v>
      </c>
      <c r="L74" s="264">
        <v>0</v>
      </c>
      <c r="M74" s="264">
        <v>0</v>
      </c>
      <c r="N74" s="264">
        <v>0</v>
      </c>
      <c r="O74" s="264">
        <v>0</v>
      </c>
      <c r="P74" s="264">
        <v>0</v>
      </c>
      <c r="Q74" s="264">
        <v>0</v>
      </c>
      <c r="R74" s="264">
        <v>0</v>
      </c>
      <c r="S74" s="531">
        <f t="shared" si="22"/>
        <v>0</v>
      </c>
      <c r="T74" s="531">
        <f t="shared" si="23"/>
        <v>0</v>
      </c>
      <c r="U74" s="260"/>
      <c r="V74" s="1267" t="s">
        <v>1099</v>
      </c>
      <c r="W74" s="1268"/>
      <c r="X74" s="1268"/>
      <c r="Y74" s="1269"/>
      <c r="Z74" s="237"/>
      <c r="AA74" s="237"/>
      <c r="AB74" s="237"/>
      <c r="AC74" s="237"/>
      <c r="AD74" s="237"/>
      <c r="AE74" s="220"/>
      <c r="AF74" s="220"/>
      <c r="AG74" s="220"/>
      <c r="AH74" s="226"/>
      <c r="AI74" s="227"/>
      <c r="AJ74" s="227"/>
      <c r="AK74" s="237"/>
      <c r="AL74" s="237"/>
      <c r="AM74" s="237"/>
      <c r="AN74" s="237"/>
      <c r="AO74" s="249"/>
      <c r="AP74" s="237"/>
      <c r="AQ74" s="237"/>
      <c r="AR74" s="237"/>
      <c r="AS74" s="237"/>
      <c r="AT74" s="239"/>
      <c r="AV74" s="100"/>
      <c r="AW74" s="100"/>
      <c r="IR74" s="243"/>
    </row>
    <row r="75" spans="1:252" ht="13.5" customHeight="1" x14ac:dyDescent="0.3">
      <c r="A75" s="655"/>
      <c r="B75" s="234"/>
      <c r="C75" s="274" t="s">
        <v>603</v>
      </c>
      <c r="D75" s="275" t="s">
        <v>882</v>
      </c>
      <c r="E75" s="265" t="s">
        <v>868</v>
      </c>
      <c r="F75" s="266"/>
      <c r="G75" s="264">
        <v>0</v>
      </c>
      <c r="H75" s="264">
        <v>0</v>
      </c>
      <c r="I75" s="264">
        <v>0</v>
      </c>
      <c r="J75" s="264">
        <v>0</v>
      </c>
      <c r="K75" s="264">
        <v>0</v>
      </c>
      <c r="L75" s="264">
        <v>0</v>
      </c>
      <c r="M75" s="264">
        <v>0</v>
      </c>
      <c r="N75" s="264">
        <v>0</v>
      </c>
      <c r="O75" s="264">
        <v>0</v>
      </c>
      <c r="P75" s="264">
        <v>0</v>
      </c>
      <c r="Q75" s="264">
        <v>0</v>
      </c>
      <c r="R75" s="264">
        <v>0</v>
      </c>
      <c r="S75" s="531">
        <f t="shared" si="22"/>
        <v>0</v>
      </c>
      <c r="T75" s="531">
        <f t="shared" si="23"/>
        <v>0</v>
      </c>
      <c r="U75" s="260"/>
      <c r="V75" s="1267" t="s">
        <v>1099</v>
      </c>
      <c r="W75" s="1268"/>
      <c r="X75" s="1268"/>
      <c r="Y75" s="1269"/>
      <c r="Z75" s="237"/>
      <c r="AA75" s="237"/>
      <c r="AB75" s="237"/>
      <c r="AC75" s="237"/>
      <c r="AD75" s="237"/>
      <c r="AE75" s="220"/>
      <c r="AF75" s="220"/>
      <c r="AG75" s="220"/>
      <c r="AH75" s="226"/>
      <c r="AI75" s="227"/>
      <c r="AJ75" s="227"/>
      <c r="AK75" s="237"/>
      <c r="AL75" s="237"/>
      <c r="AM75" s="237"/>
      <c r="AN75" s="237"/>
      <c r="AO75" s="249"/>
      <c r="AP75" s="237"/>
      <c r="AQ75" s="237"/>
      <c r="AR75" s="237"/>
      <c r="AS75" s="237"/>
      <c r="AT75" s="239"/>
      <c r="AV75" s="100"/>
      <c r="AW75" s="100"/>
      <c r="IR75" s="243"/>
    </row>
    <row r="76" spans="1:252" ht="13.5" customHeight="1" x14ac:dyDescent="0.3">
      <c r="A76" s="655"/>
      <c r="B76" s="234"/>
      <c r="C76" s="274" t="s">
        <v>604</v>
      </c>
      <c r="D76" s="275" t="s">
        <v>883</v>
      </c>
      <c r="E76" s="265" t="s">
        <v>869</v>
      </c>
      <c r="F76" s="266"/>
      <c r="G76" s="264">
        <v>1340</v>
      </c>
      <c r="H76" s="264">
        <v>1340</v>
      </c>
      <c r="I76" s="264">
        <v>1340</v>
      </c>
      <c r="J76" s="264">
        <v>1340</v>
      </c>
      <c r="K76" s="264">
        <v>1340</v>
      </c>
      <c r="L76" s="264">
        <v>1340</v>
      </c>
      <c r="M76" s="264">
        <v>1340</v>
      </c>
      <c r="N76" s="264">
        <v>1340</v>
      </c>
      <c r="O76" s="264">
        <v>1340</v>
      </c>
      <c r="P76" s="264">
        <v>1340</v>
      </c>
      <c r="Q76" s="264">
        <v>1340</v>
      </c>
      <c r="R76" s="264">
        <v>1340</v>
      </c>
      <c r="S76" s="531">
        <f t="shared" si="22"/>
        <v>16080</v>
      </c>
      <c r="T76" s="531">
        <f t="shared" si="23"/>
        <v>1340</v>
      </c>
      <c r="U76" s="260"/>
      <c r="V76" s="1325" t="s">
        <v>1113</v>
      </c>
      <c r="W76" s="1326"/>
      <c r="X76" s="1326"/>
      <c r="Y76" s="1327"/>
      <c r="Z76" s="237"/>
      <c r="AA76" s="237"/>
      <c r="AB76" s="237"/>
      <c r="AC76" s="237"/>
      <c r="AD76" s="237"/>
      <c r="AE76" s="220"/>
      <c r="AF76" s="220"/>
      <c r="AG76" s="220"/>
      <c r="AH76" s="226"/>
      <c r="AI76" s="227"/>
      <c r="AJ76" s="227"/>
      <c r="AK76" s="237"/>
      <c r="AL76" s="237"/>
      <c r="AM76" s="237"/>
      <c r="AN76" s="237"/>
      <c r="AO76" s="249"/>
      <c r="AP76" s="237"/>
      <c r="AQ76" s="237"/>
      <c r="AR76" s="237"/>
      <c r="AS76" s="237"/>
      <c r="AT76" s="239"/>
      <c r="AV76" s="100"/>
      <c r="AW76" s="100"/>
      <c r="IR76" s="243"/>
    </row>
    <row r="77" spans="1:252" ht="13.5" customHeight="1" x14ac:dyDescent="0.3">
      <c r="A77" s="655"/>
      <c r="B77" s="234"/>
      <c r="C77" s="274" t="s">
        <v>605</v>
      </c>
      <c r="D77" s="275" t="s">
        <v>884</v>
      </c>
      <c r="E77" s="265" t="s">
        <v>870</v>
      </c>
      <c r="F77" s="266"/>
      <c r="G77" s="264">
        <v>0</v>
      </c>
      <c r="H77" s="264">
        <v>0</v>
      </c>
      <c r="I77" s="264">
        <v>0</v>
      </c>
      <c r="J77" s="264">
        <v>0</v>
      </c>
      <c r="K77" s="264">
        <v>0</v>
      </c>
      <c r="L77" s="264">
        <v>0</v>
      </c>
      <c r="M77" s="264">
        <v>0</v>
      </c>
      <c r="N77" s="264">
        <v>0</v>
      </c>
      <c r="O77" s="264">
        <v>0</v>
      </c>
      <c r="P77" s="264">
        <v>0</v>
      </c>
      <c r="Q77" s="264">
        <v>0</v>
      </c>
      <c r="R77" s="264">
        <v>0</v>
      </c>
      <c r="S77" s="531">
        <f t="shared" si="22"/>
        <v>0</v>
      </c>
      <c r="T77" s="531">
        <f t="shared" si="23"/>
        <v>0</v>
      </c>
      <c r="U77" s="260"/>
      <c r="V77" s="1267" t="s">
        <v>1099</v>
      </c>
      <c r="W77" s="1268"/>
      <c r="X77" s="1268"/>
      <c r="Y77" s="1269"/>
      <c r="Z77" s="237"/>
      <c r="AA77" s="237"/>
      <c r="AB77" s="237"/>
      <c r="AC77" s="237"/>
      <c r="AD77" s="237"/>
      <c r="AE77" s="220"/>
      <c r="AF77" s="220"/>
      <c r="AG77" s="220"/>
      <c r="AH77" s="226"/>
      <c r="AI77" s="227"/>
      <c r="AJ77" s="227"/>
      <c r="AK77" s="237"/>
      <c r="AL77" s="237"/>
      <c r="AM77" s="237"/>
      <c r="AN77" s="237"/>
      <c r="AO77" s="249"/>
      <c r="AP77" s="237"/>
      <c r="AQ77" s="237"/>
      <c r="AR77" s="237"/>
      <c r="AS77" s="237"/>
      <c r="AT77" s="239"/>
      <c r="AV77" s="100"/>
      <c r="AW77" s="100"/>
      <c r="IR77" s="243"/>
    </row>
    <row r="78" spans="1:252" ht="13.5" customHeight="1" x14ac:dyDescent="0.3">
      <c r="A78" s="655"/>
      <c r="B78" s="234"/>
      <c r="C78" s="274" t="s">
        <v>606</v>
      </c>
      <c r="D78" s="275" t="s">
        <v>885</v>
      </c>
      <c r="E78" s="265" t="s">
        <v>871</v>
      </c>
      <c r="F78" s="266"/>
      <c r="G78" s="264">
        <v>12500</v>
      </c>
      <c r="H78" s="264">
        <v>12500</v>
      </c>
      <c r="I78" s="264">
        <v>12500</v>
      </c>
      <c r="J78" s="264">
        <v>12500</v>
      </c>
      <c r="K78" s="264">
        <v>12500</v>
      </c>
      <c r="L78" s="264">
        <v>12500</v>
      </c>
      <c r="M78" s="264">
        <v>12500</v>
      </c>
      <c r="N78" s="264">
        <v>13200</v>
      </c>
      <c r="O78" s="264">
        <v>13200</v>
      </c>
      <c r="P78" s="264">
        <v>13200</v>
      </c>
      <c r="Q78" s="264">
        <v>13200</v>
      </c>
      <c r="R78" s="264">
        <v>13200</v>
      </c>
      <c r="S78" s="531">
        <f t="shared" si="22"/>
        <v>153500</v>
      </c>
      <c r="T78" s="531">
        <f t="shared" si="23"/>
        <v>12791.666666666666</v>
      </c>
      <c r="U78" s="260"/>
      <c r="V78" s="1325" t="s">
        <v>1114</v>
      </c>
      <c r="W78" s="1326"/>
      <c r="X78" s="1326"/>
      <c r="Y78" s="1327"/>
      <c r="Z78" s="237"/>
      <c r="AA78" s="237"/>
      <c r="AB78" s="237"/>
      <c r="AC78" s="237"/>
      <c r="AD78" s="237"/>
      <c r="AE78" s="220"/>
      <c r="AF78" s="220"/>
      <c r="AG78" s="220"/>
      <c r="AH78" s="226"/>
      <c r="AI78" s="227"/>
      <c r="AJ78" s="227"/>
      <c r="AK78" s="237"/>
      <c r="AL78" s="237"/>
      <c r="AM78" s="237"/>
      <c r="AN78" s="237"/>
      <c r="AO78" s="249"/>
      <c r="AP78" s="237"/>
      <c r="AQ78" s="237"/>
      <c r="AR78" s="237"/>
      <c r="AS78" s="237"/>
      <c r="AT78" s="239"/>
      <c r="AV78" s="100"/>
      <c r="AW78" s="100"/>
      <c r="IR78" s="243"/>
    </row>
    <row r="79" spans="1:252" ht="13.5" customHeight="1" x14ac:dyDescent="0.3">
      <c r="A79" s="655"/>
      <c r="B79" s="234"/>
      <c r="C79" s="274" t="s">
        <v>607</v>
      </c>
      <c r="D79" s="275" t="s">
        <v>886</v>
      </c>
      <c r="E79" s="265" t="s">
        <v>872</v>
      </c>
      <c r="F79" s="266"/>
      <c r="G79" s="264">
        <v>754</v>
      </c>
      <c r="H79" s="264">
        <v>754</v>
      </c>
      <c r="I79" s="264">
        <v>754</v>
      </c>
      <c r="J79" s="264">
        <v>754</v>
      </c>
      <c r="K79" s="264">
        <v>754</v>
      </c>
      <c r="L79" s="264">
        <v>754</v>
      </c>
      <c r="M79" s="264">
        <v>796</v>
      </c>
      <c r="N79" s="264">
        <v>796</v>
      </c>
      <c r="O79" s="264">
        <v>796</v>
      </c>
      <c r="P79" s="264">
        <v>796</v>
      </c>
      <c r="Q79" s="264">
        <v>796</v>
      </c>
      <c r="R79" s="264">
        <v>796</v>
      </c>
      <c r="S79" s="531">
        <f t="shared" si="22"/>
        <v>9300</v>
      </c>
      <c r="T79" s="531">
        <f t="shared" si="23"/>
        <v>775</v>
      </c>
      <c r="U79" s="260"/>
      <c r="V79" s="1267" t="s">
        <v>1115</v>
      </c>
      <c r="W79" s="1268"/>
      <c r="X79" s="1268"/>
      <c r="Y79" s="1269"/>
      <c r="Z79" s="237"/>
      <c r="AA79" s="237"/>
      <c r="AB79" s="237"/>
      <c r="AC79" s="237"/>
      <c r="AD79" s="237"/>
      <c r="AE79" s="220"/>
      <c r="AF79" s="220"/>
      <c r="AG79" s="220"/>
      <c r="AH79" s="226"/>
      <c r="AI79" s="227"/>
      <c r="AJ79" s="227"/>
      <c r="AK79" s="237"/>
      <c r="AL79" s="237"/>
      <c r="AM79" s="237"/>
      <c r="AN79" s="237"/>
      <c r="AO79" s="249"/>
      <c r="AP79" s="237"/>
      <c r="AQ79" s="237"/>
      <c r="AR79" s="237"/>
      <c r="AS79" s="237"/>
      <c r="AT79" s="239"/>
      <c r="AV79" s="100"/>
      <c r="AW79" s="100"/>
      <c r="IR79" s="243"/>
    </row>
    <row r="80" spans="1:252" ht="13.5" customHeight="1" x14ac:dyDescent="0.3">
      <c r="A80" s="655"/>
      <c r="B80" s="234"/>
      <c r="C80" s="274" t="s">
        <v>608</v>
      </c>
      <c r="D80" s="275" t="s">
        <v>887</v>
      </c>
      <c r="E80" s="265" t="s">
        <v>873</v>
      </c>
      <c r="F80" s="266"/>
      <c r="G80" s="264">
        <v>1380</v>
      </c>
      <c r="H80" s="264">
        <v>0</v>
      </c>
      <c r="I80" s="264">
        <v>0</v>
      </c>
      <c r="J80" s="264">
        <v>0</v>
      </c>
      <c r="K80" s="264">
        <v>0</v>
      </c>
      <c r="L80" s="264">
        <v>0</v>
      </c>
      <c r="M80" s="264">
        <v>1500</v>
      </c>
      <c r="N80" s="264">
        <v>0</v>
      </c>
      <c r="O80" s="264">
        <v>0</v>
      </c>
      <c r="P80" s="264">
        <v>0</v>
      </c>
      <c r="Q80" s="264">
        <v>0</v>
      </c>
      <c r="R80" s="264">
        <v>0</v>
      </c>
      <c r="S80" s="531">
        <f t="shared" si="22"/>
        <v>2880</v>
      </c>
      <c r="T80" s="531">
        <f t="shared" si="23"/>
        <v>240</v>
      </c>
      <c r="U80" s="260"/>
      <c r="V80" s="1267" t="s">
        <v>1116</v>
      </c>
      <c r="W80" s="1268"/>
      <c r="X80" s="1268"/>
      <c r="Y80" s="1269"/>
      <c r="Z80" s="237"/>
      <c r="AA80" s="237"/>
      <c r="AB80" s="237"/>
      <c r="AC80" s="237"/>
      <c r="AD80" s="237"/>
      <c r="AE80" s="220"/>
      <c r="AF80" s="220"/>
      <c r="AG80" s="220"/>
      <c r="AH80" s="226"/>
      <c r="AI80" s="227"/>
      <c r="AJ80" s="227"/>
      <c r="AK80" s="237"/>
      <c r="AL80" s="237"/>
      <c r="AM80" s="237"/>
      <c r="AN80" s="237"/>
      <c r="AO80" s="249"/>
      <c r="AP80" s="237"/>
      <c r="AQ80" s="237"/>
      <c r="AR80" s="237"/>
      <c r="AS80" s="237"/>
      <c r="AT80" s="239"/>
      <c r="AV80" s="100"/>
      <c r="AW80" s="100"/>
      <c r="IR80" s="243"/>
    </row>
    <row r="81" spans="1:252" ht="13.5" customHeight="1" x14ac:dyDescent="0.3">
      <c r="A81" s="655"/>
      <c r="B81" s="234"/>
      <c r="C81" s="274" t="s">
        <v>609</v>
      </c>
      <c r="D81" s="275" t="s">
        <v>888</v>
      </c>
      <c r="E81" s="265" t="s">
        <v>874</v>
      </c>
      <c r="F81" s="266"/>
      <c r="G81" s="264">
        <v>0</v>
      </c>
      <c r="H81" s="264">
        <v>0</v>
      </c>
      <c r="I81" s="264">
        <v>0</v>
      </c>
      <c r="J81" s="264">
        <v>0</v>
      </c>
      <c r="K81" s="264">
        <v>0</v>
      </c>
      <c r="L81" s="264">
        <v>0</v>
      </c>
      <c r="M81" s="264">
        <v>0</v>
      </c>
      <c r="N81" s="264">
        <v>0</v>
      </c>
      <c r="O81" s="264">
        <v>0</v>
      </c>
      <c r="P81" s="264">
        <v>0</v>
      </c>
      <c r="Q81" s="264">
        <v>0</v>
      </c>
      <c r="R81" s="264">
        <v>0</v>
      </c>
      <c r="S81" s="531">
        <f t="shared" si="22"/>
        <v>0</v>
      </c>
      <c r="T81" s="531">
        <f t="shared" si="23"/>
        <v>0</v>
      </c>
      <c r="U81" s="260"/>
      <c r="V81" s="1267" t="s">
        <v>1099</v>
      </c>
      <c r="W81" s="1268"/>
      <c r="X81" s="1268"/>
      <c r="Y81" s="1269"/>
      <c r="Z81" s="237"/>
      <c r="AA81" s="237"/>
      <c r="AB81" s="237"/>
      <c r="AC81" s="237"/>
      <c r="AD81" s="237"/>
      <c r="AE81" s="220"/>
      <c r="AF81" s="220"/>
      <c r="AG81" s="220"/>
      <c r="AH81" s="226"/>
      <c r="AI81" s="227"/>
      <c r="AJ81" s="227"/>
      <c r="AK81" s="237"/>
      <c r="AL81" s="237"/>
      <c r="AM81" s="237"/>
      <c r="AN81" s="237"/>
      <c r="AO81" s="249"/>
      <c r="AP81" s="237"/>
      <c r="AQ81" s="237"/>
      <c r="AR81" s="237"/>
      <c r="AS81" s="237"/>
      <c r="AT81" s="239"/>
      <c r="AV81" s="100"/>
      <c r="AW81" s="100"/>
      <c r="IR81" s="243"/>
    </row>
    <row r="82" spans="1:252" ht="13.5" customHeight="1" x14ac:dyDescent="0.3">
      <c r="A82" s="655"/>
      <c r="B82" s="234"/>
      <c r="C82" s="274" t="s">
        <v>610</v>
      </c>
      <c r="D82" s="275" t="s">
        <v>889</v>
      </c>
      <c r="E82" s="265" t="s">
        <v>875</v>
      </c>
      <c r="F82" s="266"/>
      <c r="G82" s="264">
        <v>0</v>
      </c>
      <c r="H82" s="264">
        <v>0</v>
      </c>
      <c r="I82" s="264">
        <v>0</v>
      </c>
      <c r="J82" s="264">
        <v>0</v>
      </c>
      <c r="K82" s="264">
        <v>0</v>
      </c>
      <c r="L82" s="264">
        <v>0</v>
      </c>
      <c r="M82" s="264">
        <v>0</v>
      </c>
      <c r="N82" s="264">
        <v>0</v>
      </c>
      <c r="O82" s="264">
        <v>0</v>
      </c>
      <c r="P82" s="264">
        <v>0</v>
      </c>
      <c r="Q82" s="264">
        <v>0</v>
      </c>
      <c r="R82" s="264">
        <v>0</v>
      </c>
      <c r="S82" s="531">
        <f t="shared" si="22"/>
        <v>0</v>
      </c>
      <c r="T82" s="531">
        <f t="shared" si="23"/>
        <v>0</v>
      </c>
      <c r="U82" s="260"/>
      <c r="V82" s="1267" t="s">
        <v>1099</v>
      </c>
      <c r="W82" s="1268"/>
      <c r="X82" s="1268"/>
      <c r="Y82" s="1269"/>
      <c r="Z82" s="237"/>
      <c r="AA82" s="237"/>
      <c r="AB82" s="237"/>
      <c r="AC82" s="237"/>
      <c r="AD82" s="237"/>
      <c r="AE82" s="220"/>
      <c r="AF82" s="220"/>
      <c r="AG82" s="220"/>
      <c r="AH82" s="226"/>
      <c r="AI82" s="227"/>
      <c r="AJ82" s="227"/>
      <c r="AK82" s="237"/>
      <c r="AL82" s="237"/>
      <c r="AM82" s="237"/>
      <c r="AN82" s="237"/>
      <c r="AO82" s="249"/>
      <c r="AP82" s="237"/>
      <c r="AQ82" s="237"/>
      <c r="AR82" s="237"/>
      <c r="AS82" s="237"/>
      <c r="AT82" s="239"/>
      <c r="AV82" s="100"/>
      <c r="AW82" s="100"/>
      <c r="IR82" s="243"/>
    </row>
    <row r="83" spans="1:252" ht="13.5" customHeight="1" x14ac:dyDescent="0.3">
      <c r="A83" s="655"/>
      <c r="B83" s="234"/>
      <c r="C83" s="274" t="s">
        <v>611</v>
      </c>
      <c r="D83" s="1039" t="s">
        <v>1076</v>
      </c>
      <c r="E83" s="1040" t="s">
        <v>874</v>
      </c>
      <c r="F83" s="1041"/>
      <c r="G83" s="264">
        <v>3470</v>
      </c>
      <c r="H83" s="264">
        <v>3470</v>
      </c>
      <c r="I83" s="264">
        <v>3470</v>
      </c>
      <c r="J83" s="264">
        <v>3470</v>
      </c>
      <c r="K83" s="264">
        <v>3470</v>
      </c>
      <c r="L83" s="264">
        <v>3470</v>
      </c>
      <c r="M83" s="264">
        <v>3470</v>
      </c>
      <c r="N83" s="264">
        <v>3470</v>
      </c>
      <c r="O83" s="264">
        <v>3470</v>
      </c>
      <c r="P83" s="264">
        <v>3470</v>
      </c>
      <c r="Q83" s="264">
        <v>3470</v>
      </c>
      <c r="R83" s="264">
        <v>3470</v>
      </c>
      <c r="S83" s="531">
        <f t="shared" si="22"/>
        <v>41640</v>
      </c>
      <c r="T83" s="531">
        <f t="shared" si="23"/>
        <v>3470</v>
      </c>
      <c r="U83" s="260"/>
      <c r="V83" s="1325" t="s">
        <v>1117</v>
      </c>
      <c r="W83" s="1326"/>
      <c r="X83" s="1326"/>
      <c r="Y83" s="1327"/>
      <c r="Z83" s="237"/>
      <c r="AA83" s="237"/>
      <c r="AB83" s="237"/>
      <c r="AC83" s="237"/>
      <c r="AD83" s="237"/>
      <c r="AE83" s="220"/>
      <c r="AF83" s="220"/>
      <c r="AG83" s="220"/>
      <c r="AH83" s="226"/>
      <c r="AI83" s="227"/>
      <c r="AJ83" s="227"/>
      <c r="AK83" s="237"/>
      <c r="AL83" s="237"/>
      <c r="AM83" s="237"/>
      <c r="AN83" s="237"/>
      <c r="AO83" s="249"/>
      <c r="AP83" s="237"/>
      <c r="AQ83" s="237"/>
      <c r="AR83" s="237"/>
      <c r="AS83" s="237"/>
      <c r="AT83" s="239"/>
      <c r="AV83" s="100"/>
      <c r="AW83" s="100"/>
      <c r="IR83" s="243"/>
    </row>
    <row r="84" spans="1:252" ht="13.5" customHeight="1" x14ac:dyDescent="0.3">
      <c r="A84" s="655"/>
      <c r="B84" s="234"/>
      <c r="C84" s="274" t="s">
        <v>612</v>
      </c>
      <c r="D84" s="1039" t="s">
        <v>1077</v>
      </c>
      <c r="E84" s="1040" t="s">
        <v>876</v>
      </c>
      <c r="F84" s="1041"/>
      <c r="G84" s="264">
        <v>1391</v>
      </c>
      <c r="H84" s="264">
        <v>1391</v>
      </c>
      <c r="I84" s="264">
        <v>1391</v>
      </c>
      <c r="J84" s="264">
        <v>1391</v>
      </c>
      <c r="K84" s="264">
        <v>1467</v>
      </c>
      <c r="L84" s="264">
        <v>1467</v>
      </c>
      <c r="M84" s="264">
        <v>1467</v>
      </c>
      <c r="N84" s="264">
        <v>1467</v>
      </c>
      <c r="O84" s="264">
        <v>1467</v>
      </c>
      <c r="P84" s="264">
        <v>1467</v>
      </c>
      <c r="Q84" s="264">
        <v>1467</v>
      </c>
      <c r="R84" s="264">
        <v>1467</v>
      </c>
      <c r="S84" s="531">
        <f t="shared" si="22"/>
        <v>17300</v>
      </c>
      <c r="T84" s="531">
        <f t="shared" si="23"/>
        <v>1441.6666666666667</v>
      </c>
      <c r="U84" s="260"/>
      <c r="V84" s="1331" t="s">
        <v>1118</v>
      </c>
      <c r="W84" s="1332"/>
      <c r="X84" s="1332"/>
      <c r="Y84" s="1333"/>
      <c r="Z84" s="237"/>
      <c r="AA84" s="237"/>
      <c r="AB84" s="237"/>
      <c r="AC84" s="237"/>
      <c r="AD84" s="237"/>
      <c r="AE84" s="220"/>
      <c r="AF84" s="220"/>
      <c r="AG84" s="220"/>
      <c r="AH84" s="226"/>
      <c r="AI84" s="227"/>
      <c r="AJ84" s="227"/>
      <c r="AK84" s="237"/>
      <c r="AL84" s="237"/>
      <c r="AM84" s="237"/>
      <c r="AN84" s="237"/>
      <c r="AO84" s="249"/>
      <c r="AP84" s="237"/>
      <c r="AQ84" s="237"/>
      <c r="AR84" s="237"/>
      <c r="AS84" s="237"/>
      <c r="AT84" s="239"/>
      <c r="AV84" s="100"/>
      <c r="AW84" s="100"/>
      <c r="IR84" s="243"/>
    </row>
    <row r="85" spans="1:252" ht="13.5" customHeight="1" x14ac:dyDescent="0.3">
      <c r="A85" s="655"/>
      <c r="B85" s="234"/>
      <c r="C85" s="274" t="s">
        <v>613</v>
      </c>
      <c r="D85" s="1039" t="s">
        <v>1078</v>
      </c>
      <c r="E85" s="1040" t="s">
        <v>877</v>
      </c>
      <c r="F85" s="1041"/>
      <c r="G85" s="264">
        <v>23382</v>
      </c>
      <c r="H85" s="264">
        <v>23382</v>
      </c>
      <c r="I85" s="264">
        <v>23382</v>
      </c>
      <c r="J85" s="264">
        <v>23382</v>
      </c>
      <c r="K85" s="264">
        <v>23382</v>
      </c>
      <c r="L85" s="264">
        <v>23382</v>
      </c>
      <c r="M85" s="264">
        <v>24670</v>
      </c>
      <c r="N85" s="264">
        <v>24670</v>
      </c>
      <c r="O85" s="264">
        <v>24670</v>
      </c>
      <c r="P85" s="264">
        <v>24670</v>
      </c>
      <c r="Q85" s="264">
        <v>24670</v>
      </c>
      <c r="R85" s="264">
        <v>24670</v>
      </c>
      <c r="S85" s="531">
        <f t="shared" si="22"/>
        <v>288312</v>
      </c>
      <c r="T85" s="531">
        <f t="shared" si="23"/>
        <v>24026</v>
      </c>
      <c r="U85" s="260"/>
      <c r="V85" s="1325" t="s">
        <v>1119</v>
      </c>
      <c r="W85" s="1326"/>
      <c r="X85" s="1326"/>
      <c r="Y85" s="1327"/>
      <c r="Z85" s="237"/>
      <c r="AA85" s="237"/>
      <c r="AB85" s="237"/>
      <c r="AC85" s="237"/>
      <c r="AD85" s="237"/>
      <c r="AE85" s="220"/>
      <c r="AF85" s="220"/>
      <c r="AG85" s="220"/>
      <c r="AH85" s="226"/>
      <c r="AI85" s="227"/>
      <c r="AJ85" s="227"/>
      <c r="AK85" s="237"/>
      <c r="AL85" s="237"/>
      <c r="AM85" s="237"/>
      <c r="AN85" s="237"/>
      <c r="AO85" s="249"/>
      <c r="AP85" s="237"/>
      <c r="AQ85" s="237"/>
      <c r="AR85" s="237"/>
      <c r="AS85" s="237"/>
      <c r="AT85" s="239"/>
      <c r="AV85" s="100"/>
      <c r="AW85" s="100"/>
      <c r="IR85" s="243"/>
    </row>
    <row r="86" spans="1:252" ht="13.5" customHeight="1" x14ac:dyDescent="0.3">
      <c r="A86" s="655"/>
      <c r="B86" s="234"/>
      <c r="C86" s="274" t="s">
        <v>614</v>
      </c>
      <c r="D86" s="1039" t="s">
        <v>1079</v>
      </c>
      <c r="E86" s="1040"/>
      <c r="F86" s="1041"/>
      <c r="G86" s="264">
        <v>23728.531500000001</v>
      </c>
      <c r="H86" s="264">
        <v>19425.838500000002</v>
      </c>
      <c r="I86" s="264">
        <v>23728.531500000001</v>
      </c>
      <c r="J86" s="264">
        <v>21505.5</v>
      </c>
      <c r="K86" s="264">
        <v>23728.531500000001</v>
      </c>
      <c r="L86" s="264">
        <v>21505.5</v>
      </c>
      <c r="M86" s="264">
        <v>23728.531500000001</v>
      </c>
      <c r="N86" s="264">
        <v>23728.531500000001</v>
      </c>
      <c r="O86" s="264">
        <v>21505.5</v>
      </c>
      <c r="P86" s="264">
        <v>23728.531500000001</v>
      </c>
      <c r="Q86" s="264">
        <v>21505.5</v>
      </c>
      <c r="R86" s="264">
        <v>23728.531500000001</v>
      </c>
      <c r="S86" s="531">
        <f>SUM(G86:R86)</f>
        <v>271547.55900000007</v>
      </c>
      <c r="T86" s="531">
        <f t="shared" si="23"/>
        <v>22628.963250000004</v>
      </c>
      <c r="U86" s="260"/>
      <c r="V86" s="1267" t="s">
        <v>1120</v>
      </c>
      <c r="W86" s="1268"/>
      <c r="X86" s="1268"/>
      <c r="Y86" s="1269"/>
      <c r="Z86" s="237"/>
      <c r="AA86" s="237"/>
      <c r="AB86" s="237"/>
      <c r="AC86" s="237"/>
      <c r="AD86" s="237"/>
      <c r="AE86" s="220"/>
      <c r="AF86" s="220"/>
      <c r="AG86" s="220"/>
      <c r="AH86" s="226"/>
      <c r="AI86" s="227"/>
      <c r="AJ86" s="227"/>
      <c r="AK86" s="237"/>
      <c r="AL86" s="237"/>
      <c r="AM86" s="237"/>
      <c r="AN86" s="237"/>
      <c r="AO86" s="249"/>
      <c r="AP86" s="237"/>
      <c r="AQ86" s="237"/>
      <c r="AR86" s="237"/>
      <c r="AS86" s="237"/>
      <c r="AT86" s="239"/>
      <c r="AV86" s="100"/>
      <c r="AW86" s="100"/>
      <c r="IR86" s="243"/>
    </row>
    <row r="87" spans="1:252" ht="13.5" customHeight="1" x14ac:dyDescent="0.3">
      <c r="A87" s="655"/>
      <c r="B87" s="234"/>
      <c r="C87" s="274" t="s">
        <v>615</v>
      </c>
      <c r="D87" s="1039" t="s">
        <v>1080</v>
      </c>
      <c r="E87" s="1040"/>
      <c r="F87" s="1041"/>
      <c r="G87" s="264">
        <v>5000</v>
      </c>
      <c r="H87" s="264">
        <v>5000</v>
      </c>
      <c r="I87" s="264">
        <v>5000</v>
      </c>
      <c r="J87" s="264">
        <v>5000</v>
      </c>
      <c r="K87" s="264">
        <v>5000</v>
      </c>
      <c r="L87" s="264">
        <v>5000</v>
      </c>
      <c r="M87" s="264">
        <v>5000</v>
      </c>
      <c r="N87" s="264">
        <v>5000</v>
      </c>
      <c r="O87" s="264">
        <v>5000</v>
      </c>
      <c r="P87" s="264">
        <v>5000</v>
      </c>
      <c r="Q87" s="264">
        <v>5000</v>
      </c>
      <c r="R87" s="264">
        <v>5000</v>
      </c>
      <c r="S87" s="531">
        <f t="shared" si="22"/>
        <v>60000</v>
      </c>
      <c r="T87" s="531">
        <f t="shared" si="23"/>
        <v>5000</v>
      </c>
      <c r="U87" s="260"/>
      <c r="V87" s="1331" t="s">
        <v>1121</v>
      </c>
      <c r="W87" s="1332"/>
      <c r="X87" s="1332"/>
      <c r="Y87" s="1333"/>
      <c r="Z87" s="237"/>
      <c r="AA87" s="237"/>
      <c r="AB87" s="237"/>
      <c r="AC87" s="237"/>
      <c r="AD87" s="237"/>
      <c r="AE87" s="220"/>
      <c r="AF87" s="220"/>
      <c r="AG87" s="220"/>
      <c r="AH87" s="226"/>
      <c r="AI87" s="227"/>
      <c r="AJ87" s="227"/>
      <c r="AK87" s="237"/>
      <c r="AL87" s="237"/>
      <c r="AM87" s="237"/>
      <c r="AN87" s="237"/>
      <c r="AO87" s="249"/>
      <c r="AP87" s="237"/>
      <c r="AQ87" s="237"/>
      <c r="AR87" s="237"/>
      <c r="AS87" s="237"/>
      <c r="AT87" s="239"/>
      <c r="AV87" s="100"/>
      <c r="AW87" s="100"/>
      <c r="IR87" s="276"/>
    </row>
    <row r="88" spans="1:252" ht="13.5" customHeight="1" x14ac:dyDescent="0.3">
      <c r="A88" s="655"/>
      <c r="B88" s="234"/>
      <c r="C88" s="274" t="s">
        <v>616</v>
      </c>
      <c r="D88" s="1039" t="s">
        <v>1067</v>
      </c>
      <c r="E88" s="1040"/>
      <c r="F88" s="1041"/>
      <c r="G88" s="264">
        <v>8789</v>
      </c>
      <c r="H88" s="264">
        <v>8789</v>
      </c>
      <c r="I88" s="264">
        <v>8789</v>
      </c>
      <c r="J88" s="264">
        <v>8789</v>
      </c>
      <c r="K88" s="264">
        <v>8789</v>
      </c>
      <c r="L88" s="264">
        <v>8789</v>
      </c>
      <c r="M88" s="264">
        <v>8789</v>
      </c>
      <c r="N88" s="264">
        <v>8789</v>
      </c>
      <c r="O88" s="264">
        <v>9275</v>
      </c>
      <c r="P88" s="264">
        <v>9275</v>
      </c>
      <c r="Q88" s="264">
        <v>9275</v>
      </c>
      <c r="R88" s="264">
        <v>9275</v>
      </c>
      <c r="S88" s="531">
        <f t="shared" si="22"/>
        <v>107412</v>
      </c>
      <c r="T88" s="531">
        <f t="shared" si="23"/>
        <v>8951</v>
      </c>
      <c r="U88" s="260"/>
      <c r="V88" s="1267" t="s">
        <v>1122</v>
      </c>
      <c r="W88" s="1268"/>
      <c r="X88" s="1268"/>
      <c r="Y88" s="1269"/>
      <c r="Z88" s="237"/>
      <c r="AA88" s="237"/>
      <c r="AB88" s="237"/>
      <c r="AC88" s="237"/>
      <c r="AD88" s="237"/>
      <c r="AE88" s="220"/>
      <c r="AF88" s="220"/>
      <c r="AG88" s="220"/>
      <c r="AH88" s="226"/>
      <c r="AI88" s="227"/>
      <c r="AJ88" s="227"/>
      <c r="AK88" s="237"/>
      <c r="AL88" s="237"/>
      <c r="AM88" s="237"/>
      <c r="AN88" s="237"/>
      <c r="AO88" s="249"/>
      <c r="AP88" s="237"/>
      <c r="AQ88" s="237"/>
      <c r="AR88" s="237"/>
      <c r="AS88" s="237"/>
      <c r="AT88" s="239"/>
      <c r="AV88" s="100"/>
      <c r="AW88" s="100"/>
      <c r="IR88" s="240"/>
    </row>
    <row r="89" spans="1:252" ht="13.5" customHeight="1" x14ac:dyDescent="0.3">
      <c r="A89" s="655"/>
      <c r="B89" s="234"/>
      <c r="C89" s="274" t="s">
        <v>617</v>
      </c>
      <c r="D89" s="1039" t="s">
        <v>1068</v>
      </c>
      <c r="E89" s="1040"/>
      <c r="F89" s="1041"/>
      <c r="G89" s="264">
        <v>1478</v>
      </c>
      <c r="H89" s="264">
        <v>1478</v>
      </c>
      <c r="I89" s="264">
        <v>1478</v>
      </c>
      <c r="J89" s="264">
        <v>1478</v>
      </c>
      <c r="K89" s="264">
        <v>1478</v>
      </c>
      <c r="L89" s="264">
        <v>1478</v>
      </c>
      <c r="M89" s="264">
        <v>1560</v>
      </c>
      <c r="N89" s="264">
        <v>1560</v>
      </c>
      <c r="O89" s="264">
        <v>1560</v>
      </c>
      <c r="P89" s="264">
        <v>1560</v>
      </c>
      <c r="Q89" s="264">
        <v>1560</v>
      </c>
      <c r="R89" s="264">
        <v>1560</v>
      </c>
      <c r="S89" s="531">
        <f t="shared" si="22"/>
        <v>18228</v>
      </c>
      <c r="T89" s="531">
        <f t="shared" si="23"/>
        <v>1519</v>
      </c>
      <c r="U89" s="260"/>
      <c r="V89" s="1267" t="s">
        <v>1123</v>
      </c>
      <c r="W89" s="1268"/>
      <c r="X89" s="1268"/>
      <c r="Y89" s="1269"/>
      <c r="Z89" s="237"/>
      <c r="AA89" s="237"/>
      <c r="AB89" s="237"/>
      <c r="AC89" s="237"/>
      <c r="AD89" s="237"/>
      <c r="AE89" s="220"/>
      <c r="AF89" s="220"/>
      <c r="AG89" s="220"/>
      <c r="AH89" s="226"/>
      <c r="AI89" s="227"/>
      <c r="AJ89" s="227"/>
      <c r="AK89" s="237"/>
      <c r="AL89" s="237"/>
      <c r="AM89" s="237"/>
      <c r="AN89" s="237"/>
      <c r="AO89" s="249"/>
      <c r="AP89" s="237"/>
      <c r="AQ89" s="237"/>
      <c r="AR89" s="237"/>
      <c r="AS89" s="237"/>
      <c r="AT89" s="239"/>
      <c r="AV89" s="100"/>
      <c r="AW89" s="100"/>
      <c r="IR89" s="243"/>
    </row>
    <row r="90" spans="1:252" ht="13.5" customHeight="1" x14ac:dyDescent="0.3">
      <c r="A90" s="655"/>
      <c r="B90" s="234"/>
      <c r="C90" s="274" t="s">
        <v>618</v>
      </c>
      <c r="D90" s="1039" t="s">
        <v>1069</v>
      </c>
      <c r="E90" s="1040"/>
      <c r="F90" s="1041"/>
      <c r="G90" s="264">
        <v>666</v>
      </c>
      <c r="H90" s="264">
        <v>666</v>
      </c>
      <c r="I90" s="264">
        <v>666</v>
      </c>
      <c r="J90" s="264">
        <v>666</v>
      </c>
      <c r="K90" s="264">
        <v>666</v>
      </c>
      <c r="L90" s="264">
        <v>666</v>
      </c>
      <c r="M90" s="264">
        <v>703</v>
      </c>
      <c r="N90" s="264">
        <v>703</v>
      </c>
      <c r="O90" s="264">
        <v>703</v>
      </c>
      <c r="P90" s="264">
        <v>703</v>
      </c>
      <c r="Q90" s="264">
        <v>703</v>
      </c>
      <c r="R90" s="264">
        <v>703</v>
      </c>
      <c r="S90" s="531">
        <f t="shared" si="22"/>
        <v>8214</v>
      </c>
      <c r="T90" s="531">
        <f t="shared" si="23"/>
        <v>684.5</v>
      </c>
      <c r="U90" s="260"/>
      <c r="V90" s="1267" t="s">
        <v>1124</v>
      </c>
      <c r="W90" s="1268"/>
      <c r="X90" s="1268"/>
      <c r="Y90" s="1269"/>
      <c r="Z90" s="237"/>
      <c r="AA90" s="237"/>
      <c r="AB90" s="237"/>
      <c r="AC90" s="237"/>
      <c r="AD90" s="237"/>
      <c r="AE90" s="220"/>
      <c r="AF90" s="220"/>
      <c r="AG90" s="220"/>
      <c r="AH90" s="226"/>
      <c r="AI90" s="227"/>
      <c r="AJ90" s="227"/>
      <c r="AK90" s="237"/>
      <c r="AL90" s="237"/>
      <c r="AM90" s="237"/>
      <c r="AN90" s="237"/>
      <c r="AO90" s="249"/>
      <c r="AP90" s="237"/>
      <c r="AQ90" s="237"/>
      <c r="AR90" s="237"/>
      <c r="AS90" s="237"/>
      <c r="AT90" s="239"/>
      <c r="AV90" s="100"/>
      <c r="AW90" s="100"/>
      <c r="IR90" s="243"/>
    </row>
    <row r="91" spans="1:252" ht="13.5" customHeight="1" x14ac:dyDescent="0.3">
      <c r="A91" s="655"/>
      <c r="B91" s="234"/>
      <c r="C91" s="274" t="s">
        <v>619</v>
      </c>
      <c r="D91" s="1039" t="s">
        <v>1070</v>
      </c>
      <c r="E91" s="1040"/>
      <c r="F91" s="1041"/>
      <c r="G91" s="264">
        <v>2674</v>
      </c>
      <c r="H91" s="264">
        <v>2820</v>
      </c>
      <c r="I91" s="264">
        <v>2820</v>
      </c>
      <c r="J91" s="264">
        <v>2820</v>
      </c>
      <c r="K91" s="264">
        <v>2820</v>
      </c>
      <c r="L91" s="264">
        <v>2820</v>
      </c>
      <c r="M91" s="264">
        <v>2820</v>
      </c>
      <c r="N91" s="264">
        <v>2820</v>
      </c>
      <c r="O91" s="264">
        <v>2820</v>
      </c>
      <c r="P91" s="264">
        <v>2820</v>
      </c>
      <c r="Q91" s="264">
        <v>2820</v>
      </c>
      <c r="R91" s="264">
        <v>2820</v>
      </c>
      <c r="S91" s="531">
        <f t="shared" si="22"/>
        <v>33694</v>
      </c>
      <c r="T91" s="531">
        <f t="shared" si="23"/>
        <v>2807.8333333333335</v>
      </c>
      <c r="U91" s="260"/>
      <c r="V91" s="1267" t="s">
        <v>1125</v>
      </c>
      <c r="W91" s="1268"/>
      <c r="X91" s="1268"/>
      <c r="Y91" s="1269"/>
      <c r="Z91" s="237"/>
      <c r="AA91" s="237"/>
      <c r="AB91" s="237"/>
      <c r="AC91" s="237"/>
      <c r="AD91" s="237"/>
      <c r="AE91" s="220"/>
      <c r="AF91" s="220"/>
      <c r="AG91" s="220"/>
      <c r="AH91" s="226"/>
      <c r="AI91" s="227"/>
      <c r="AJ91" s="227"/>
      <c r="AK91" s="237"/>
      <c r="AL91" s="237"/>
      <c r="AM91" s="237"/>
      <c r="AN91" s="237"/>
      <c r="AO91" s="249"/>
      <c r="AP91" s="237"/>
      <c r="AQ91" s="237"/>
      <c r="AR91" s="237"/>
      <c r="AS91" s="237"/>
      <c r="AT91" s="239"/>
      <c r="AV91" s="100"/>
      <c r="AW91" s="100"/>
      <c r="IR91" s="243"/>
    </row>
    <row r="92" spans="1:252" ht="13.5" customHeight="1" x14ac:dyDescent="0.3">
      <c r="A92" s="655"/>
      <c r="B92" s="234"/>
      <c r="C92" s="274" t="s">
        <v>620</v>
      </c>
      <c r="D92" s="1039" t="s">
        <v>1071</v>
      </c>
      <c r="E92" s="1040"/>
      <c r="F92" s="1041"/>
      <c r="G92" s="264">
        <v>2380</v>
      </c>
      <c r="H92" s="264">
        <v>2380</v>
      </c>
      <c r="I92" s="264">
        <v>2380</v>
      </c>
      <c r="J92" s="264">
        <v>2380</v>
      </c>
      <c r="K92" s="264">
        <v>2380</v>
      </c>
      <c r="L92" s="264">
        <v>2512</v>
      </c>
      <c r="M92" s="264">
        <v>2512</v>
      </c>
      <c r="N92" s="264">
        <v>2512</v>
      </c>
      <c r="O92" s="264">
        <v>2512</v>
      </c>
      <c r="P92" s="264">
        <v>2512</v>
      </c>
      <c r="Q92" s="264">
        <v>2512</v>
      </c>
      <c r="R92" s="264">
        <v>2512</v>
      </c>
      <c r="S92" s="531">
        <f t="shared" si="22"/>
        <v>29484</v>
      </c>
      <c r="T92" s="531">
        <f t="shared" si="23"/>
        <v>2457</v>
      </c>
      <c r="U92" s="260"/>
      <c r="V92" s="1267" t="s">
        <v>1126</v>
      </c>
      <c r="W92" s="1268"/>
      <c r="X92" s="1268"/>
      <c r="Y92" s="1269"/>
      <c r="Z92" s="237"/>
      <c r="AA92" s="237"/>
      <c r="AB92" s="237"/>
      <c r="AC92" s="237"/>
      <c r="AD92" s="237"/>
      <c r="AE92" s="220"/>
      <c r="AF92" s="220"/>
      <c r="AG92" s="220"/>
      <c r="AH92" s="226"/>
      <c r="AI92" s="227"/>
      <c r="AJ92" s="227"/>
      <c r="AK92" s="237"/>
      <c r="AL92" s="237"/>
      <c r="AM92" s="237"/>
      <c r="AN92" s="237"/>
      <c r="AO92" s="249"/>
      <c r="AP92" s="237"/>
      <c r="AQ92" s="237"/>
      <c r="AR92" s="237"/>
      <c r="AS92" s="237"/>
      <c r="AT92" s="239"/>
      <c r="AV92" s="100"/>
      <c r="AW92" s="100"/>
      <c r="IR92" s="243"/>
    </row>
    <row r="93" spans="1:252" ht="13.5" customHeight="1" x14ac:dyDescent="0.3">
      <c r="A93" s="655"/>
      <c r="B93" s="234"/>
      <c r="C93" s="274" t="s">
        <v>621</v>
      </c>
      <c r="D93" s="1039" t="s">
        <v>1072</v>
      </c>
      <c r="E93" s="1040"/>
      <c r="F93" s="1041"/>
      <c r="G93" s="264">
        <v>528</v>
      </c>
      <c r="H93" s="264">
        <v>528</v>
      </c>
      <c r="I93" s="264">
        <v>528</v>
      </c>
      <c r="J93" s="264">
        <v>528</v>
      </c>
      <c r="K93" s="264">
        <v>528</v>
      </c>
      <c r="L93" s="264">
        <v>528</v>
      </c>
      <c r="M93" s="264">
        <v>528</v>
      </c>
      <c r="N93" s="264">
        <v>528</v>
      </c>
      <c r="O93" s="264">
        <v>528</v>
      </c>
      <c r="P93" s="264">
        <v>528</v>
      </c>
      <c r="Q93" s="264">
        <v>528</v>
      </c>
      <c r="R93" s="264">
        <v>528</v>
      </c>
      <c r="S93" s="531">
        <f t="shared" ref="S93:S102" si="24">SUM(G93:R93)</f>
        <v>6336</v>
      </c>
      <c r="T93" s="531">
        <f t="shared" si="23"/>
        <v>528</v>
      </c>
      <c r="U93" s="260"/>
      <c r="V93" s="1267" t="s">
        <v>1127</v>
      </c>
      <c r="W93" s="1268"/>
      <c r="X93" s="1268"/>
      <c r="Y93" s="1269"/>
      <c r="Z93" s="237"/>
      <c r="AA93" s="237"/>
      <c r="AB93" s="237"/>
      <c r="AC93" s="237"/>
      <c r="AD93" s="237"/>
      <c r="AE93" s="220"/>
      <c r="AF93" s="220"/>
      <c r="AG93" s="220"/>
      <c r="AH93" s="226"/>
      <c r="AI93" s="227"/>
      <c r="AJ93" s="227"/>
      <c r="AK93" s="237"/>
      <c r="AL93" s="237"/>
      <c r="AM93" s="237"/>
      <c r="AN93" s="237"/>
      <c r="AO93" s="249"/>
      <c r="AP93" s="237"/>
      <c r="AQ93" s="237"/>
      <c r="AR93" s="237"/>
      <c r="AS93" s="237"/>
      <c r="AT93" s="239"/>
      <c r="AV93" s="100"/>
      <c r="AW93" s="100"/>
      <c r="IR93" s="243"/>
    </row>
    <row r="94" spans="1:252" ht="13.5" customHeight="1" x14ac:dyDescent="0.3">
      <c r="A94" s="655"/>
      <c r="B94" s="234"/>
      <c r="C94" s="274" t="s">
        <v>622</v>
      </c>
      <c r="D94" s="1039" t="s">
        <v>1073</v>
      </c>
      <c r="E94" s="1040"/>
      <c r="F94" s="1041"/>
      <c r="G94" s="264">
        <v>1986</v>
      </c>
      <c r="H94" s="264">
        <v>1986</v>
      </c>
      <c r="I94" s="264">
        <v>2100</v>
      </c>
      <c r="J94" s="264">
        <v>2100</v>
      </c>
      <c r="K94" s="264">
        <v>2100</v>
      </c>
      <c r="L94" s="264">
        <v>2100</v>
      </c>
      <c r="M94" s="264">
        <v>2100</v>
      </c>
      <c r="N94" s="264">
        <v>2100</v>
      </c>
      <c r="O94" s="264">
        <v>2100</v>
      </c>
      <c r="P94" s="264">
        <v>2100</v>
      </c>
      <c r="Q94" s="264">
        <v>2100</v>
      </c>
      <c r="R94" s="264">
        <v>2100</v>
      </c>
      <c r="S94" s="531">
        <f t="shared" si="24"/>
        <v>24972</v>
      </c>
      <c r="T94" s="531">
        <f t="shared" si="23"/>
        <v>2081</v>
      </c>
      <c r="U94" s="260"/>
      <c r="V94" s="1267" t="s">
        <v>1128</v>
      </c>
      <c r="W94" s="1268"/>
      <c r="X94" s="1268"/>
      <c r="Y94" s="1269"/>
      <c r="Z94" s="237"/>
      <c r="AA94" s="237"/>
      <c r="AB94" s="237"/>
      <c r="AC94" s="237"/>
      <c r="AD94" s="237"/>
      <c r="AE94" s="220"/>
      <c r="AF94" s="220"/>
      <c r="AG94" s="220"/>
      <c r="AH94" s="226"/>
      <c r="AI94" s="227"/>
      <c r="AJ94" s="227"/>
      <c r="AK94" s="237"/>
      <c r="AL94" s="237"/>
      <c r="AM94" s="237"/>
      <c r="AN94" s="237"/>
      <c r="AO94" s="249"/>
      <c r="AP94" s="237"/>
      <c r="AQ94" s="237"/>
      <c r="AR94" s="237"/>
      <c r="AS94" s="237"/>
      <c r="AT94" s="239"/>
      <c r="AV94" s="100"/>
      <c r="AW94" s="100"/>
      <c r="IR94" s="243"/>
    </row>
    <row r="95" spans="1:252" ht="13.5" customHeight="1" x14ac:dyDescent="0.3">
      <c r="A95" s="655"/>
      <c r="B95" s="234"/>
      <c r="C95" s="274" t="s">
        <v>623</v>
      </c>
      <c r="D95" s="1039" t="s">
        <v>1074</v>
      </c>
      <c r="E95" s="1040"/>
      <c r="F95" s="1041"/>
      <c r="G95" s="264">
        <v>12327</v>
      </c>
      <c r="H95" s="264">
        <v>12327</v>
      </c>
      <c r="I95" s="264">
        <v>12327</v>
      </c>
      <c r="J95" s="264">
        <v>13005</v>
      </c>
      <c r="K95" s="264">
        <v>13005</v>
      </c>
      <c r="L95" s="264">
        <v>13005</v>
      </c>
      <c r="M95" s="264">
        <v>13005</v>
      </c>
      <c r="N95" s="264">
        <v>13005</v>
      </c>
      <c r="O95" s="264">
        <v>13005</v>
      </c>
      <c r="P95" s="264">
        <v>13005</v>
      </c>
      <c r="Q95" s="264">
        <v>13005</v>
      </c>
      <c r="R95" s="264">
        <v>13005</v>
      </c>
      <c r="S95" s="531">
        <f t="shared" si="24"/>
        <v>154026</v>
      </c>
      <c r="T95" s="531">
        <f t="shared" si="23"/>
        <v>12835.5</v>
      </c>
      <c r="U95" s="260"/>
      <c r="V95" s="1267" t="s">
        <v>1129</v>
      </c>
      <c r="W95" s="1268"/>
      <c r="X95" s="1268"/>
      <c r="Y95" s="1269"/>
      <c r="Z95" s="237"/>
      <c r="AA95" s="237"/>
      <c r="AB95" s="237"/>
      <c r="AC95" s="237"/>
      <c r="AD95" s="237"/>
      <c r="AE95" s="220"/>
      <c r="AF95" s="220"/>
      <c r="AG95" s="220"/>
      <c r="AH95" s="226"/>
      <c r="AI95" s="227"/>
      <c r="AJ95" s="227"/>
      <c r="AK95" s="237"/>
      <c r="AL95" s="237"/>
      <c r="AM95" s="237"/>
      <c r="AN95" s="237"/>
      <c r="AO95" s="249"/>
      <c r="AP95" s="237"/>
      <c r="AQ95" s="237"/>
      <c r="AR95" s="237"/>
      <c r="AS95" s="237"/>
      <c r="AT95" s="239"/>
      <c r="AV95" s="100"/>
      <c r="AW95" s="100"/>
      <c r="IR95" s="243"/>
    </row>
    <row r="96" spans="1:252" ht="13.5" customHeight="1" x14ac:dyDescent="0.3">
      <c r="A96" s="655"/>
      <c r="B96" s="234"/>
      <c r="C96" s="274" t="s">
        <v>624</v>
      </c>
      <c r="D96" s="1039" t="s">
        <v>1075</v>
      </c>
      <c r="E96" s="1040"/>
      <c r="F96" s="1041"/>
      <c r="G96" s="264">
        <v>3931</v>
      </c>
      <c r="H96" s="264">
        <v>3931</v>
      </c>
      <c r="I96" s="264">
        <v>3931</v>
      </c>
      <c r="J96" s="264">
        <v>3931</v>
      </c>
      <c r="K96" s="264">
        <v>3931</v>
      </c>
      <c r="L96" s="264">
        <v>3931</v>
      </c>
      <c r="M96" s="264">
        <v>4147</v>
      </c>
      <c r="N96" s="264">
        <v>4147</v>
      </c>
      <c r="O96" s="264">
        <v>4147</v>
      </c>
      <c r="P96" s="264">
        <v>4147</v>
      </c>
      <c r="Q96" s="264">
        <v>4147</v>
      </c>
      <c r="R96" s="264">
        <v>4147</v>
      </c>
      <c r="S96" s="531">
        <f t="shared" si="24"/>
        <v>48468</v>
      </c>
      <c r="T96" s="531">
        <f t="shared" si="23"/>
        <v>4039</v>
      </c>
      <c r="U96" s="260"/>
      <c r="V96" s="1267" t="s">
        <v>1130</v>
      </c>
      <c r="W96" s="1268"/>
      <c r="X96" s="1268"/>
      <c r="Y96" s="1269"/>
      <c r="Z96" s="237"/>
      <c r="AA96" s="237"/>
      <c r="AB96" s="237"/>
      <c r="AC96" s="237"/>
      <c r="AD96" s="237"/>
      <c r="AE96" s="220"/>
      <c r="AF96" s="220"/>
      <c r="AG96" s="220"/>
      <c r="AH96" s="226"/>
      <c r="AI96" s="227"/>
      <c r="AJ96" s="227"/>
      <c r="AK96" s="237"/>
      <c r="AL96" s="237"/>
      <c r="AM96" s="237"/>
      <c r="AN96" s="237"/>
      <c r="AO96" s="249"/>
      <c r="AP96" s="237"/>
      <c r="AQ96" s="237"/>
      <c r="AR96" s="237"/>
      <c r="AS96" s="237"/>
      <c r="AT96" s="239"/>
      <c r="AV96" s="100"/>
      <c r="AW96" s="100"/>
      <c r="IR96" s="243"/>
    </row>
    <row r="97" spans="1:252" ht="13.5" customHeight="1" x14ac:dyDescent="0.3">
      <c r="A97" s="655"/>
      <c r="B97" s="234"/>
      <c r="C97" s="274" t="s">
        <v>625</v>
      </c>
      <c r="D97" s="1359" t="s">
        <v>1082</v>
      </c>
      <c r="E97" s="1360"/>
      <c r="F97" s="1361"/>
      <c r="G97" s="264">
        <v>12620</v>
      </c>
      <c r="H97" s="264">
        <v>12620</v>
      </c>
      <c r="I97" s="264">
        <v>12620</v>
      </c>
      <c r="J97" s="264">
        <v>12620</v>
      </c>
      <c r="K97" s="264">
        <v>12620</v>
      </c>
      <c r="L97" s="264">
        <v>12620</v>
      </c>
      <c r="M97" s="264">
        <v>12620</v>
      </c>
      <c r="N97" s="264">
        <v>12620</v>
      </c>
      <c r="O97" s="264">
        <v>12620</v>
      </c>
      <c r="P97" s="264">
        <v>12620</v>
      </c>
      <c r="Q97" s="264">
        <v>12620</v>
      </c>
      <c r="R97" s="264">
        <v>12620</v>
      </c>
      <c r="S97" s="531">
        <f t="shared" si="24"/>
        <v>151440</v>
      </c>
      <c r="T97" s="531">
        <f t="shared" si="23"/>
        <v>12620</v>
      </c>
      <c r="U97" s="260"/>
      <c r="V97" s="1267" t="s">
        <v>1131</v>
      </c>
      <c r="W97" s="1268"/>
      <c r="X97" s="1268"/>
      <c r="Y97" s="1269"/>
      <c r="Z97" s="237"/>
      <c r="AA97" s="237"/>
      <c r="AB97" s="237"/>
      <c r="AC97" s="237"/>
      <c r="AD97" s="237"/>
      <c r="AE97" s="220"/>
      <c r="AF97" s="220"/>
      <c r="AG97" s="220"/>
      <c r="AH97" s="226"/>
      <c r="AI97" s="227"/>
      <c r="AJ97" s="227"/>
      <c r="AK97" s="237"/>
      <c r="AL97" s="237"/>
      <c r="AM97" s="237"/>
      <c r="AN97" s="237"/>
      <c r="AO97" s="249"/>
      <c r="AP97" s="237"/>
      <c r="AQ97" s="237"/>
      <c r="AR97" s="237"/>
      <c r="AS97" s="237"/>
      <c r="AT97" s="239"/>
      <c r="AV97" s="100"/>
      <c r="AW97" s="100"/>
      <c r="IR97" s="243"/>
    </row>
    <row r="98" spans="1:252" ht="13.5" customHeight="1" x14ac:dyDescent="0.3">
      <c r="A98" s="655"/>
      <c r="B98" s="234"/>
      <c r="C98" s="274" t="s">
        <v>626</v>
      </c>
      <c r="D98" s="1359" t="s">
        <v>1094</v>
      </c>
      <c r="E98" s="1360"/>
      <c r="F98" s="1361"/>
      <c r="G98" s="264">
        <v>2500</v>
      </c>
      <c r="H98" s="264">
        <v>2500</v>
      </c>
      <c r="I98" s="264">
        <v>2500</v>
      </c>
      <c r="J98" s="264">
        <v>2500</v>
      </c>
      <c r="K98" s="264">
        <v>2500</v>
      </c>
      <c r="L98" s="264">
        <v>2500</v>
      </c>
      <c r="M98" s="264">
        <v>2500</v>
      </c>
      <c r="N98" s="264">
        <v>2500</v>
      </c>
      <c r="O98" s="264">
        <v>2500</v>
      </c>
      <c r="P98" s="264">
        <v>2500</v>
      </c>
      <c r="Q98" s="264">
        <v>2500</v>
      </c>
      <c r="R98" s="264">
        <v>2500</v>
      </c>
      <c r="S98" s="531">
        <f t="shared" si="24"/>
        <v>30000</v>
      </c>
      <c r="T98" s="531">
        <f t="shared" si="23"/>
        <v>2500</v>
      </c>
      <c r="U98" s="260"/>
      <c r="V98" s="1267" t="s">
        <v>1132</v>
      </c>
      <c r="W98" s="1268"/>
      <c r="X98" s="1268"/>
      <c r="Y98" s="1269"/>
      <c r="Z98" s="237"/>
      <c r="AA98" s="237"/>
      <c r="AB98" s="237"/>
      <c r="AC98" s="237"/>
      <c r="AD98" s="237"/>
      <c r="AE98" s="220"/>
      <c r="AF98" s="220"/>
      <c r="AG98" s="220"/>
      <c r="AH98" s="226"/>
      <c r="AI98" s="227"/>
      <c r="AJ98" s="227"/>
      <c r="AK98" s="237"/>
      <c r="AL98" s="237"/>
      <c r="AM98" s="237"/>
      <c r="AN98" s="237"/>
      <c r="AO98" s="249"/>
      <c r="AP98" s="237"/>
      <c r="AQ98" s="237"/>
      <c r="AR98" s="237"/>
      <c r="AS98" s="237"/>
      <c r="AT98" s="239"/>
      <c r="AV98" s="100"/>
      <c r="AW98" s="100"/>
      <c r="IR98" s="243"/>
    </row>
    <row r="99" spans="1:252" ht="13.5" customHeight="1" x14ac:dyDescent="0.3">
      <c r="A99" s="655"/>
      <c r="B99" s="234"/>
      <c r="C99" s="274" t="s">
        <v>627</v>
      </c>
      <c r="D99" s="1359" t="s">
        <v>1095</v>
      </c>
      <c r="E99" s="1360"/>
      <c r="F99" s="1361"/>
      <c r="G99" s="264">
        <v>500</v>
      </c>
      <c r="H99" s="264">
        <v>500</v>
      </c>
      <c r="I99" s="264">
        <v>500</v>
      </c>
      <c r="J99" s="264">
        <v>500</v>
      </c>
      <c r="K99" s="264">
        <v>500</v>
      </c>
      <c r="L99" s="264">
        <v>500</v>
      </c>
      <c r="M99" s="264">
        <v>500</v>
      </c>
      <c r="N99" s="264">
        <v>500</v>
      </c>
      <c r="O99" s="264">
        <v>500</v>
      </c>
      <c r="P99" s="264">
        <v>500</v>
      </c>
      <c r="Q99" s="264">
        <v>500</v>
      </c>
      <c r="R99" s="264">
        <v>500</v>
      </c>
      <c r="S99" s="531">
        <f t="shared" si="24"/>
        <v>6000</v>
      </c>
      <c r="T99" s="531">
        <f t="shared" si="23"/>
        <v>500</v>
      </c>
      <c r="U99" s="260"/>
      <c r="V99" s="1267" t="s">
        <v>1133</v>
      </c>
      <c r="W99" s="1268"/>
      <c r="X99" s="1268"/>
      <c r="Y99" s="1269"/>
      <c r="Z99" s="237"/>
      <c r="AA99" s="237"/>
      <c r="AB99" s="237"/>
      <c r="AC99" s="237"/>
      <c r="AD99" s="237"/>
      <c r="AE99" s="220"/>
      <c r="AF99" s="220"/>
      <c r="AG99" s="220"/>
      <c r="AH99" s="226"/>
      <c r="AI99" s="227"/>
      <c r="AJ99" s="227"/>
      <c r="AK99" s="237"/>
      <c r="AL99" s="237"/>
      <c r="AM99" s="237"/>
      <c r="AN99" s="237"/>
      <c r="AO99" s="249"/>
      <c r="AP99" s="237"/>
      <c r="AQ99" s="237"/>
      <c r="AR99" s="237"/>
      <c r="AS99" s="237"/>
      <c r="AT99" s="239"/>
      <c r="AV99" s="100"/>
      <c r="AW99" s="100"/>
      <c r="IR99" s="243"/>
    </row>
    <row r="100" spans="1:252" ht="13.5" customHeight="1" x14ac:dyDescent="0.3">
      <c r="A100" s="655"/>
      <c r="B100" s="234"/>
      <c r="C100" s="274" t="s">
        <v>628</v>
      </c>
      <c r="D100" s="1359" t="s">
        <v>1096</v>
      </c>
      <c r="E100" s="1360"/>
      <c r="F100" s="1361"/>
      <c r="G100" s="264">
        <v>1200</v>
      </c>
      <c r="H100" s="264">
        <v>0</v>
      </c>
      <c r="I100" s="264">
        <v>1270</v>
      </c>
      <c r="J100" s="264">
        <v>4600</v>
      </c>
      <c r="K100" s="264">
        <v>0</v>
      </c>
      <c r="L100" s="264">
        <v>1850</v>
      </c>
      <c r="M100" s="264">
        <v>0</v>
      </c>
      <c r="N100" s="264">
        <v>0</v>
      </c>
      <c r="O100" s="264">
        <v>0</v>
      </c>
      <c r="P100" s="264">
        <v>0</v>
      </c>
      <c r="Q100" s="264">
        <v>0</v>
      </c>
      <c r="R100" s="264">
        <v>0</v>
      </c>
      <c r="S100" s="531">
        <f t="shared" si="24"/>
        <v>8920</v>
      </c>
      <c r="T100" s="531">
        <f t="shared" si="23"/>
        <v>743.33333333333337</v>
      </c>
      <c r="U100" s="260"/>
      <c r="V100" s="1267" t="s">
        <v>1134</v>
      </c>
      <c r="W100" s="1268"/>
      <c r="X100" s="1268"/>
      <c r="Y100" s="1269"/>
      <c r="Z100" s="237"/>
      <c r="AA100" s="237"/>
      <c r="AB100" s="237"/>
      <c r="AC100" s="237"/>
      <c r="AD100" s="237"/>
      <c r="AE100" s="220"/>
      <c r="AF100" s="220"/>
      <c r="AG100" s="220"/>
      <c r="AH100" s="226"/>
      <c r="AI100" s="227"/>
      <c r="AJ100" s="227"/>
      <c r="AK100" s="237"/>
      <c r="AL100" s="237"/>
      <c r="AM100" s="237"/>
      <c r="AN100" s="237"/>
      <c r="AO100" s="249"/>
      <c r="AP100" s="237"/>
      <c r="AQ100" s="237"/>
      <c r="AR100" s="237"/>
      <c r="AS100" s="237"/>
      <c r="AT100" s="239"/>
      <c r="AV100" s="100"/>
      <c r="AW100" s="100"/>
      <c r="IR100" s="243"/>
    </row>
    <row r="101" spans="1:252" ht="13.5" customHeight="1" x14ac:dyDescent="0.3">
      <c r="A101" s="655"/>
      <c r="B101" s="234"/>
      <c r="C101" s="274" t="s">
        <v>629</v>
      </c>
      <c r="D101" s="1359" t="s">
        <v>1097</v>
      </c>
      <c r="E101" s="1360"/>
      <c r="F101" s="1361"/>
      <c r="G101" s="264">
        <v>57541</v>
      </c>
      <c r="H101" s="264">
        <v>57541</v>
      </c>
      <c r="I101" s="264">
        <v>57541</v>
      </c>
      <c r="J101" s="264">
        <v>57541</v>
      </c>
      <c r="K101" s="264">
        <v>57541</v>
      </c>
      <c r="L101" s="264">
        <v>57541</v>
      </c>
      <c r="M101" s="264">
        <v>57541</v>
      </c>
      <c r="N101" s="264">
        <v>60706</v>
      </c>
      <c r="O101" s="264">
        <v>60706</v>
      </c>
      <c r="P101" s="264">
        <v>60706</v>
      </c>
      <c r="Q101" s="264">
        <v>60706</v>
      </c>
      <c r="R101" s="264">
        <v>60706</v>
      </c>
      <c r="S101" s="531">
        <f t="shared" si="24"/>
        <v>706317</v>
      </c>
      <c r="T101" s="531">
        <f t="shared" si="23"/>
        <v>58859.75</v>
      </c>
      <c r="U101" s="260"/>
      <c r="V101" s="1267" t="s">
        <v>1135</v>
      </c>
      <c r="W101" s="1268"/>
      <c r="X101" s="1268"/>
      <c r="Y101" s="1269"/>
      <c r="Z101" s="237"/>
      <c r="AA101" s="237"/>
      <c r="AB101" s="237"/>
      <c r="AC101" s="237"/>
      <c r="AD101" s="237"/>
      <c r="AE101" s="220"/>
      <c r="AF101" s="220"/>
      <c r="AG101" s="220"/>
      <c r="AH101" s="226"/>
      <c r="AI101" s="227"/>
      <c r="AJ101" s="227"/>
      <c r="AK101" s="237"/>
      <c r="AL101" s="237"/>
      <c r="AM101" s="237"/>
      <c r="AN101" s="237"/>
      <c r="AO101" s="249"/>
      <c r="AP101" s="237"/>
      <c r="AQ101" s="237"/>
      <c r="AR101" s="237"/>
      <c r="AS101" s="237"/>
      <c r="AT101" s="239"/>
      <c r="AV101" s="100"/>
      <c r="AW101" s="100"/>
      <c r="IR101" s="243"/>
    </row>
    <row r="102" spans="1:252" ht="13.5" customHeight="1" x14ac:dyDescent="0.3">
      <c r="A102" s="655"/>
      <c r="B102" s="234"/>
      <c r="C102" s="274" t="s">
        <v>630</v>
      </c>
      <c r="D102" s="1359" t="s">
        <v>1151</v>
      </c>
      <c r="E102" s="1360"/>
      <c r="F102" s="1361"/>
      <c r="G102" s="264">
        <v>370</v>
      </c>
      <c r="H102" s="264">
        <v>370</v>
      </c>
      <c r="I102" s="264">
        <v>370</v>
      </c>
      <c r="J102" s="264">
        <v>370</v>
      </c>
      <c r="K102" s="264">
        <v>370</v>
      </c>
      <c r="L102" s="264">
        <v>370</v>
      </c>
      <c r="M102" s="264">
        <v>370</v>
      </c>
      <c r="N102" s="264">
        <v>370</v>
      </c>
      <c r="O102" s="264">
        <v>370</v>
      </c>
      <c r="P102" s="264">
        <v>370</v>
      </c>
      <c r="Q102" s="264">
        <v>370</v>
      </c>
      <c r="R102" s="264">
        <v>370</v>
      </c>
      <c r="S102" s="531">
        <f t="shared" si="24"/>
        <v>4440</v>
      </c>
      <c r="T102" s="531">
        <f t="shared" si="23"/>
        <v>370</v>
      </c>
      <c r="U102" s="260"/>
      <c r="V102" s="1267" t="s">
        <v>1152</v>
      </c>
      <c r="W102" s="1268"/>
      <c r="X102" s="1268"/>
      <c r="Y102" s="1269"/>
      <c r="Z102" s="237"/>
      <c r="AA102" s="237"/>
      <c r="AB102" s="237"/>
      <c r="AC102" s="237"/>
      <c r="AD102" s="237"/>
      <c r="AE102" s="220"/>
      <c r="AF102" s="220"/>
      <c r="AG102" s="220"/>
      <c r="AH102" s="226"/>
      <c r="AI102" s="227"/>
      <c r="AJ102" s="227"/>
      <c r="AK102" s="237"/>
      <c r="AL102" s="237"/>
      <c r="AM102" s="237"/>
      <c r="AN102" s="237"/>
      <c r="AO102" s="249"/>
      <c r="AP102" s="237"/>
      <c r="AQ102" s="237"/>
      <c r="AR102" s="237"/>
      <c r="AS102" s="237"/>
      <c r="AT102" s="239"/>
      <c r="AV102" s="100"/>
      <c r="AW102" s="100"/>
      <c r="IR102" s="276"/>
    </row>
    <row r="103" spans="1:252" ht="13.5" customHeight="1" x14ac:dyDescent="0.3">
      <c r="A103" s="655"/>
      <c r="B103" s="234"/>
      <c r="C103" s="274" t="s">
        <v>631</v>
      </c>
      <c r="D103" s="1359"/>
      <c r="E103" s="1360"/>
      <c r="F103" s="1361"/>
      <c r="G103" s="264">
        <v>0</v>
      </c>
      <c r="H103" s="264">
        <v>0</v>
      </c>
      <c r="I103" s="264">
        <v>0</v>
      </c>
      <c r="J103" s="264">
        <v>0</v>
      </c>
      <c r="K103" s="264">
        <v>0</v>
      </c>
      <c r="L103" s="264">
        <v>0</v>
      </c>
      <c r="M103" s="264">
        <v>0</v>
      </c>
      <c r="N103" s="264">
        <v>0</v>
      </c>
      <c r="O103" s="264">
        <v>0</v>
      </c>
      <c r="P103" s="264">
        <v>0</v>
      </c>
      <c r="Q103" s="264">
        <v>0</v>
      </c>
      <c r="R103" s="264">
        <v>0</v>
      </c>
      <c r="S103" s="531">
        <f t="shared" ref="S103:S117" si="25">SUM(G103:R103)</f>
        <v>0</v>
      </c>
      <c r="T103" s="531">
        <f t="shared" ref="T103:T117" si="26">S103/$C$304</f>
        <v>0</v>
      </c>
      <c r="U103" s="260"/>
      <c r="V103" s="1267"/>
      <c r="W103" s="1268"/>
      <c r="X103" s="1268"/>
      <c r="Y103" s="1269"/>
      <c r="Z103" s="237"/>
      <c r="AA103" s="237"/>
      <c r="AB103" s="237"/>
      <c r="AC103" s="237"/>
      <c r="AD103" s="237"/>
      <c r="AE103" s="220"/>
      <c r="AF103" s="220"/>
      <c r="AG103" s="220"/>
      <c r="AH103" s="226"/>
      <c r="AI103" s="227"/>
      <c r="AJ103" s="227"/>
      <c r="AK103" s="237"/>
      <c r="AL103" s="237"/>
      <c r="AM103" s="237"/>
      <c r="AN103" s="237"/>
      <c r="AO103" s="249"/>
      <c r="AP103" s="237"/>
      <c r="AQ103" s="237"/>
      <c r="AR103" s="237"/>
      <c r="AS103" s="237"/>
      <c r="AT103" s="239"/>
      <c r="AV103" s="100"/>
      <c r="AW103" s="100"/>
      <c r="IR103" s="252"/>
    </row>
    <row r="104" spans="1:252" ht="13.5" customHeight="1" x14ac:dyDescent="0.3">
      <c r="A104" s="655"/>
      <c r="B104" s="234"/>
      <c r="C104" s="274" t="s">
        <v>632</v>
      </c>
      <c r="D104" s="1359"/>
      <c r="E104" s="1360"/>
      <c r="F104" s="1361"/>
      <c r="G104" s="264">
        <v>0</v>
      </c>
      <c r="H104" s="264">
        <v>0</v>
      </c>
      <c r="I104" s="264">
        <v>0</v>
      </c>
      <c r="J104" s="264">
        <v>0</v>
      </c>
      <c r="K104" s="264">
        <v>0</v>
      </c>
      <c r="L104" s="264">
        <v>0</v>
      </c>
      <c r="M104" s="264">
        <v>0</v>
      </c>
      <c r="N104" s="264">
        <v>0</v>
      </c>
      <c r="O104" s="264">
        <v>0</v>
      </c>
      <c r="P104" s="264">
        <v>0</v>
      </c>
      <c r="Q104" s="264">
        <v>0</v>
      </c>
      <c r="R104" s="264">
        <v>0</v>
      </c>
      <c r="S104" s="531">
        <f t="shared" si="25"/>
        <v>0</v>
      </c>
      <c r="T104" s="531">
        <f t="shared" si="26"/>
        <v>0</v>
      </c>
      <c r="U104" s="260"/>
      <c r="V104" s="1267"/>
      <c r="W104" s="1268"/>
      <c r="X104" s="1268"/>
      <c r="Y104" s="1269"/>
      <c r="Z104" s="237"/>
      <c r="AA104" s="237"/>
      <c r="AB104" s="237"/>
      <c r="AC104" s="237"/>
      <c r="AD104" s="237"/>
      <c r="AE104" s="220"/>
      <c r="AF104" s="220"/>
      <c r="AG104" s="220"/>
      <c r="AH104" s="226"/>
      <c r="AI104" s="227"/>
      <c r="AJ104" s="227"/>
      <c r="AK104" s="237"/>
      <c r="AL104" s="237"/>
      <c r="AM104" s="237"/>
      <c r="AN104" s="237"/>
      <c r="AO104" s="249"/>
      <c r="AP104" s="237"/>
      <c r="AQ104" s="237"/>
      <c r="AR104" s="237"/>
      <c r="AS104" s="237"/>
      <c r="AT104" s="239"/>
      <c r="AV104" s="100"/>
      <c r="AW104" s="100"/>
      <c r="IR104" s="243"/>
    </row>
    <row r="105" spans="1:252" ht="13.5" customHeight="1" x14ac:dyDescent="0.3">
      <c r="A105" s="655"/>
      <c r="B105" s="234"/>
      <c r="C105" s="274" t="s">
        <v>633</v>
      </c>
      <c r="D105" s="1359"/>
      <c r="E105" s="1360"/>
      <c r="F105" s="1361"/>
      <c r="G105" s="264">
        <v>0</v>
      </c>
      <c r="H105" s="264">
        <v>0</v>
      </c>
      <c r="I105" s="264">
        <v>0</v>
      </c>
      <c r="J105" s="264">
        <v>0</v>
      </c>
      <c r="K105" s="264">
        <v>0</v>
      </c>
      <c r="L105" s="264">
        <v>0</v>
      </c>
      <c r="M105" s="264">
        <v>0</v>
      </c>
      <c r="N105" s="264">
        <v>0</v>
      </c>
      <c r="O105" s="264">
        <v>0</v>
      </c>
      <c r="P105" s="264">
        <v>0</v>
      </c>
      <c r="Q105" s="264">
        <v>0</v>
      </c>
      <c r="R105" s="264">
        <v>0</v>
      </c>
      <c r="S105" s="531">
        <f t="shared" si="25"/>
        <v>0</v>
      </c>
      <c r="T105" s="531">
        <f t="shared" si="26"/>
        <v>0</v>
      </c>
      <c r="U105" s="260"/>
      <c r="V105" s="1267"/>
      <c r="W105" s="1268"/>
      <c r="X105" s="1268"/>
      <c r="Y105" s="1269"/>
      <c r="Z105" s="237"/>
      <c r="AA105" s="237"/>
      <c r="AB105" s="237"/>
      <c r="AC105" s="237"/>
      <c r="AD105" s="237"/>
      <c r="AE105" s="220"/>
      <c r="AF105" s="220"/>
      <c r="AG105" s="220"/>
      <c r="AH105" s="226"/>
      <c r="AI105" s="227"/>
      <c r="AJ105" s="227"/>
      <c r="AK105" s="237"/>
      <c r="AL105" s="237"/>
      <c r="AM105" s="237"/>
      <c r="AN105" s="237"/>
      <c r="AO105" s="249"/>
      <c r="AP105" s="237"/>
      <c r="AQ105" s="237"/>
      <c r="AR105" s="237"/>
      <c r="AS105" s="237"/>
      <c r="AT105" s="239"/>
      <c r="AV105" s="100"/>
      <c r="AW105" s="100"/>
      <c r="IR105" s="243"/>
    </row>
    <row r="106" spans="1:252" ht="13.5" customHeight="1" x14ac:dyDescent="0.3">
      <c r="A106" s="655"/>
      <c r="B106" s="234"/>
      <c r="C106" s="274" t="s">
        <v>634</v>
      </c>
      <c r="D106" s="1359"/>
      <c r="E106" s="1360"/>
      <c r="F106" s="1361"/>
      <c r="G106" s="264">
        <v>0</v>
      </c>
      <c r="H106" s="264">
        <v>0</v>
      </c>
      <c r="I106" s="264">
        <v>0</v>
      </c>
      <c r="J106" s="264">
        <v>0</v>
      </c>
      <c r="K106" s="264">
        <v>0</v>
      </c>
      <c r="L106" s="264">
        <v>0</v>
      </c>
      <c r="M106" s="264">
        <v>0</v>
      </c>
      <c r="N106" s="264">
        <v>0</v>
      </c>
      <c r="O106" s="264">
        <v>0</v>
      </c>
      <c r="P106" s="264">
        <v>0</v>
      </c>
      <c r="Q106" s="264">
        <v>0</v>
      </c>
      <c r="R106" s="264">
        <v>0</v>
      </c>
      <c r="S106" s="531">
        <f t="shared" si="25"/>
        <v>0</v>
      </c>
      <c r="T106" s="531">
        <f t="shared" si="26"/>
        <v>0</v>
      </c>
      <c r="U106" s="260"/>
      <c r="V106" s="1267"/>
      <c r="W106" s="1268"/>
      <c r="X106" s="1268"/>
      <c r="Y106" s="1269"/>
      <c r="Z106" s="237"/>
      <c r="AA106" s="237"/>
      <c r="AB106" s="237"/>
      <c r="AC106" s="237"/>
      <c r="AD106" s="237"/>
      <c r="AE106" s="220"/>
      <c r="AF106" s="220"/>
      <c r="AG106" s="220"/>
      <c r="AH106" s="226"/>
      <c r="AI106" s="227"/>
      <c r="AJ106" s="227"/>
      <c r="AK106" s="237"/>
      <c r="AL106" s="237"/>
      <c r="AM106" s="237"/>
      <c r="AN106" s="237"/>
      <c r="AO106" s="249"/>
      <c r="AP106" s="237"/>
      <c r="AQ106" s="237"/>
      <c r="AR106" s="237"/>
      <c r="AS106" s="237"/>
      <c r="AT106" s="239"/>
      <c r="AV106" s="100"/>
      <c r="AW106" s="100"/>
      <c r="IR106" s="243"/>
    </row>
    <row r="107" spans="1:252" ht="13.5" customHeight="1" x14ac:dyDescent="0.3">
      <c r="A107" s="655"/>
      <c r="B107" s="234"/>
      <c r="C107" s="274" t="s">
        <v>635</v>
      </c>
      <c r="D107" s="1359"/>
      <c r="E107" s="1360"/>
      <c r="F107" s="1361"/>
      <c r="G107" s="264">
        <v>0</v>
      </c>
      <c r="H107" s="264">
        <v>0</v>
      </c>
      <c r="I107" s="264">
        <v>0</v>
      </c>
      <c r="J107" s="264">
        <v>0</v>
      </c>
      <c r="K107" s="264">
        <v>0</v>
      </c>
      <c r="L107" s="264">
        <v>0</v>
      </c>
      <c r="M107" s="264">
        <v>0</v>
      </c>
      <c r="N107" s="264">
        <v>0</v>
      </c>
      <c r="O107" s="264">
        <v>0</v>
      </c>
      <c r="P107" s="264">
        <v>0</v>
      </c>
      <c r="Q107" s="264">
        <v>0</v>
      </c>
      <c r="R107" s="264">
        <v>0</v>
      </c>
      <c r="S107" s="531">
        <f t="shared" si="25"/>
        <v>0</v>
      </c>
      <c r="T107" s="531">
        <f t="shared" si="26"/>
        <v>0</v>
      </c>
      <c r="U107" s="260"/>
      <c r="V107" s="1267"/>
      <c r="W107" s="1268"/>
      <c r="X107" s="1268"/>
      <c r="Y107" s="1269"/>
      <c r="Z107" s="237"/>
      <c r="AA107" s="237"/>
      <c r="AB107" s="237"/>
      <c r="AC107" s="237"/>
      <c r="AD107" s="237"/>
      <c r="AE107" s="220"/>
      <c r="AF107" s="220"/>
      <c r="AG107" s="220"/>
      <c r="AH107" s="226"/>
      <c r="AI107" s="227"/>
      <c r="AJ107" s="227"/>
      <c r="AK107" s="237"/>
      <c r="AL107" s="237"/>
      <c r="AM107" s="237"/>
      <c r="AN107" s="237"/>
      <c r="AO107" s="249"/>
      <c r="AP107" s="237"/>
      <c r="AQ107" s="237"/>
      <c r="AR107" s="237"/>
      <c r="AS107" s="237"/>
      <c r="AT107" s="239"/>
      <c r="AV107" s="100"/>
      <c r="AW107" s="100"/>
      <c r="IR107" s="243"/>
    </row>
    <row r="108" spans="1:252" ht="13.5" customHeight="1" x14ac:dyDescent="0.3">
      <c r="A108" s="655"/>
      <c r="B108" s="234"/>
      <c r="C108" s="274" t="s">
        <v>636</v>
      </c>
      <c r="D108" s="1359"/>
      <c r="E108" s="1360"/>
      <c r="F108" s="1361"/>
      <c r="G108" s="264">
        <v>0</v>
      </c>
      <c r="H108" s="264">
        <v>0</v>
      </c>
      <c r="I108" s="264">
        <v>0</v>
      </c>
      <c r="J108" s="264">
        <v>0</v>
      </c>
      <c r="K108" s="264">
        <v>0</v>
      </c>
      <c r="L108" s="264">
        <v>0</v>
      </c>
      <c r="M108" s="264">
        <v>0</v>
      </c>
      <c r="N108" s="264">
        <v>0</v>
      </c>
      <c r="O108" s="264">
        <v>0</v>
      </c>
      <c r="P108" s="264">
        <v>0</v>
      </c>
      <c r="Q108" s="264">
        <v>0</v>
      </c>
      <c r="R108" s="264">
        <v>0</v>
      </c>
      <c r="S108" s="531">
        <f t="shared" si="25"/>
        <v>0</v>
      </c>
      <c r="T108" s="531">
        <f t="shared" si="26"/>
        <v>0</v>
      </c>
      <c r="U108" s="260"/>
      <c r="V108" s="1267"/>
      <c r="W108" s="1268"/>
      <c r="X108" s="1268"/>
      <c r="Y108" s="1269"/>
      <c r="Z108" s="237"/>
      <c r="AA108" s="237"/>
      <c r="AB108" s="237"/>
      <c r="AC108" s="237"/>
      <c r="AD108" s="237"/>
      <c r="AE108" s="220"/>
      <c r="AF108" s="220"/>
      <c r="AG108" s="220"/>
      <c r="AH108" s="226"/>
      <c r="AI108" s="227"/>
      <c r="AJ108" s="227"/>
      <c r="AK108" s="237"/>
      <c r="AL108" s="237"/>
      <c r="AM108" s="237"/>
      <c r="AN108" s="237"/>
      <c r="AO108" s="249"/>
      <c r="AP108" s="237"/>
      <c r="AQ108" s="237"/>
      <c r="AR108" s="237"/>
      <c r="AS108" s="237"/>
      <c r="AT108" s="239"/>
      <c r="AV108" s="100"/>
      <c r="AW108" s="100"/>
      <c r="IR108" s="243"/>
    </row>
    <row r="109" spans="1:252" ht="13.5" customHeight="1" x14ac:dyDescent="0.3">
      <c r="A109" s="655"/>
      <c r="B109" s="234"/>
      <c r="C109" s="274" t="s">
        <v>637</v>
      </c>
      <c r="D109" s="1359"/>
      <c r="E109" s="1360"/>
      <c r="F109" s="1361"/>
      <c r="G109" s="264">
        <v>0</v>
      </c>
      <c r="H109" s="264">
        <v>0</v>
      </c>
      <c r="I109" s="264">
        <v>0</v>
      </c>
      <c r="J109" s="264">
        <v>0</v>
      </c>
      <c r="K109" s="264">
        <v>0</v>
      </c>
      <c r="L109" s="264">
        <v>0</v>
      </c>
      <c r="M109" s="264">
        <v>0</v>
      </c>
      <c r="N109" s="264">
        <v>0</v>
      </c>
      <c r="O109" s="264">
        <v>0</v>
      </c>
      <c r="P109" s="264">
        <v>0</v>
      </c>
      <c r="Q109" s="264">
        <v>0</v>
      </c>
      <c r="R109" s="264">
        <v>0</v>
      </c>
      <c r="S109" s="531">
        <f t="shared" si="25"/>
        <v>0</v>
      </c>
      <c r="T109" s="531">
        <f t="shared" si="26"/>
        <v>0</v>
      </c>
      <c r="U109" s="260"/>
      <c r="V109" s="1267"/>
      <c r="W109" s="1268"/>
      <c r="X109" s="1268"/>
      <c r="Y109" s="1269"/>
      <c r="Z109" s="237"/>
      <c r="AA109" s="237"/>
      <c r="AB109" s="237"/>
      <c r="AC109" s="237"/>
      <c r="AD109" s="237"/>
      <c r="AE109" s="220"/>
      <c r="AF109" s="220"/>
      <c r="AG109" s="220"/>
      <c r="AH109" s="226"/>
      <c r="AI109" s="227"/>
      <c r="AJ109" s="227"/>
      <c r="AK109" s="237"/>
      <c r="AL109" s="237"/>
      <c r="AM109" s="237"/>
      <c r="AN109" s="237"/>
      <c r="AO109" s="249"/>
      <c r="AP109" s="237"/>
      <c r="AQ109" s="237"/>
      <c r="AR109" s="237"/>
      <c r="AS109" s="237"/>
      <c r="AT109" s="239"/>
      <c r="AV109" s="100"/>
      <c r="AW109" s="100"/>
      <c r="IR109" s="243"/>
    </row>
    <row r="110" spans="1:252" ht="13.5" customHeight="1" x14ac:dyDescent="0.3">
      <c r="A110" s="655"/>
      <c r="B110" s="234"/>
      <c r="C110" s="274" t="s">
        <v>638</v>
      </c>
      <c r="D110" s="1359"/>
      <c r="E110" s="1360"/>
      <c r="F110" s="1361"/>
      <c r="G110" s="264">
        <v>0</v>
      </c>
      <c r="H110" s="264">
        <v>0</v>
      </c>
      <c r="I110" s="264">
        <v>0</v>
      </c>
      <c r="J110" s="264">
        <v>0</v>
      </c>
      <c r="K110" s="264">
        <v>0</v>
      </c>
      <c r="L110" s="264">
        <v>0</v>
      </c>
      <c r="M110" s="264">
        <v>0</v>
      </c>
      <c r="N110" s="264">
        <v>0</v>
      </c>
      <c r="O110" s="264">
        <v>0</v>
      </c>
      <c r="P110" s="264">
        <v>0</v>
      </c>
      <c r="Q110" s="264">
        <v>0</v>
      </c>
      <c r="R110" s="264">
        <v>0</v>
      </c>
      <c r="S110" s="531">
        <f t="shared" si="25"/>
        <v>0</v>
      </c>
      <c r="T110" s="531">
        <f t="shared" si="26"/>
        <v>0</v>
      </c>
      <c r="U110" s="260"/>
      <c r="V110" s="1267"/>
      <c r="W110" s="1268"/>
      <c r="X110" s="1268"/>
      <c r="Y110" s="1269"/>
      <c r="Z110" s="237"/>
      <c r="AA110" s="237"/>
      <c r="AB110" s="237"/>
      <c r="AC110" s="237"/>
      <c r="AD110" s="237"/>
      <c r="AE110" s="220"/>
      <c r="AF110" s="220"/>
      <c r="AG110" s="220"/>
      <c r="AH110" s="226"/>
      <c r="AI110" s="227"/>
      <c r="AJ110" s="227"/>
      <c r="AK110" s="237"/>
      <c r="AL110" s="237"/>
      <c r="AM110" s="237"/>
      <c r="AN110" s="237"/>
      <c r="AO110" s="249"/>
      <c r="AP110" s="237"/>
      <c r="AQ110" s="237"/>
      <c r="AR110" s="237"/>
      <c r="AS110" s="237"/>
      <c r="AT110" s="239"/>
      <c r="AV110" s="100"/>
      <c r="AW110" s="100"/>
      <c r="IR110" s="243"/>
    </row>
    <row r="111" spans="1:252" ht="13.5" customHeight="1" x14ac:dyDescent="0.3">
      <c r="A111" s="655"/>
      <c r="B111" s="234"/>
      <c r="C111" s="274" t="s">
        <v>639</v>
      </c>
      <c r="D111" s="1359"/>
      <c r="E111" s="1360"/>
      <c r="F111" s="1361"/>
      <c r="G111" s="264">
        <v>0</v>
      </c>
      <c r="H111" s="264">
        <v>0</v>
      </c>
      <c r="I111" s="264">
        <v>0</v>
      </c>
      <c r="J111" s="264">
        <v>0</v>
      </c>
      <c r="K111" s="264">
        <v>0</v>
      </c>
      <c r="L111" s="264">
        <v>0</v>
      </c>
      <c r="M111" s="264">
        <v>0</v>
      </c>
      <c r="N111" s="264">
        <v>0</v>
      </c>
      <c r="O111" s="264">
        <v>0</v>
      </c>
      <c r="P111" s="264">
        <v>0</v>
      </c>
      <c r="Q111" s="264">
        <v>0</v>
      </c>
      <c r="R111" s="264">
        <v>0</v>
      </c>
      <c r="S111" s="531">
        <f t="shared" si="25"/>
        <v>0</v>
      </c>
      <c r="T111" s="531">
        <f t="shared" si="26"/>
        <v>0</v>
      </c>
      <c r="U111" s="260"/>
      <c r="V111" s="1267"/>
      <c r="W111" s="1268"/>
      <c r="X111" s="1268"/>
      <c r="Y111" s="1269"/>
      <c r="Z111" s="237"/>
      <c r="AA111" s="237"/>
      <c r="AB111" s="237"/>
      <c r="AC111" s="237"/>
      <c r="AD111" s="237"/>
      <c r="AE111" s="220"/>
      <c r="AF111" s="220"/>
      <c r="AG111" s="220"/>
      <c r="AH111" s="226"/>
      <c r="AI111" s="227"/>
      <c r="AJ111" s="227"/>
      <c r="AK111" s="237"/>
      <c r="AL111" s="237"/>
      <c r="AM111" s="237"/>
      <c r="AN111" s="237"/>
      <c r="AO111" s="249"/>
      <c r="AP111" s="237"/>
      <c r="AQ111" s="237"/>
      <c r="AR111" s="237"/>
      <c r="AS111" s="237"/>
      <c r="AT111" s="239"/>
      <c r="AV111" s="100"/>
      <c r="AW111" s="100"/>
      <c r="IR111" s="243"/>
    </row>
    <row r="112" spans="1:252" ht="13.5" customHeight="1" x14ac:dyDescent="0.3">
      <c r="A112" s="655"/>
      <c r="B112" s="234"/>
      <c r="C112" s="274" t="s">
        <v>640</v>
      </c>
      <c r="D112" s="1359"/>
      <c r="E112" s="1360"/>
      <c r="F112" s="1361"/>
      <c r="G112" s="264">
        <v>0</v>
      </c>
      <c r="H112" s="264">
        <v>0</v>
      </c>
      <c r="I112" s="264">
        <v>0</v>
      </c>
      <c r="J112" s="264">
        <v>0</v>
      </c>
      <c r="K112" s="264">
        <v>0</v>
      </c>
      <c r="L112" s="264">
        <v>0</v>
      </c>
      <c r="M112" s="264">
        <v>0</v>
      </c>
      <c r="N112" s="264">
        <v>0</v>
      </c>
      <c r="O112" s="264">
        <v>0</v>
      </c>
      <c r="P112" s="264">
        <v>0</v>
      </c>
      <c r="Q112" s="264">
        <v>0</v>
      </c>
      <c r="R112" s="264">
        <v>0</v>
      </c>
      <c r="S112" s="531">
        <f t="shared" si="25"/>
        <v>0</v>
      </c>
      <c r="T112" s="531">
        <f t="shared" si="26"/>
        <v>0</v>
      </c>
      <c r="U112" s="260"/>
      <c r="V112" s="1267"/>
      <c r="W112" s="1268"/>
      <c r="X112" s="1268"/>
      <c r="Y112" s="1269"/>
      <c r="Z112" s="237"/>
      <c r="AA112" s="237"/>
      <c r="AB112" s="237"/>
      <c r="AC112" s="237"/>
      <c r="AD112" s="237"/>
      <c r="AE112" s="220"/>
      <c r="AF112" s="220"/>
      <c r="AG112" s="220"/>
      <c r="AH112" s="226"/>
      <c r="AI112" s="227"/>
      <c r="AJ112" s="227"/>
      <c r="AK112" s="237"/>
      <c r="AL112" s="237"/>
      <c r="AM112" s="237"/>
      <c r="AN112" s="237"/>
      <c r="AO112" s="249"/>
      <c r="AP112" s="237"/>
      <c r="AQ112" s="237"/>
      <c r="AR112" s="237"/>
      <c r="AS112" s="237"/>
      <c r="AT112" s="239"/>
      <c r="AV112" s="100"/>
      <c r="AW112" s="100"/>
      <c r="IR112" s="243"/>
    </row>
    <row r="113" spans="1:252" ht="13.5" customHeight="1" x14ac:dyDescent="0.3">
      <c r="A113" s="655"/>
      <c r="B113" s="234"/>
      <c r="C113" s="274" t="s">
        <v>641</v>
      </c>
      <c r="D113" s="1359"/>
      <c r="E113" s="1360"/>
      <c r="F113" s="1361"/>
      <c r="G113" s="264">
        <v>0</v>
      </c>
      <c r="H113" s="264">
        <v>0</v>
      </c>
      <c r="I113" s="264">
        <v>0</v>
      </c>
      <c r="J113" s="264">
        <v>0</v>
      </c>
      <c r="K113" s="264">
        <v>0</v>
      </c>
      <c r="L113" s="264">
        <v>0</v>
      </c>
      <c r="M113" s="264">
        <v>0</v>
      </c>
      <c r="N113" s="264">
        <v>0</v>
      </c>
      <c r="O113" s="264">
        <v>0</v>
      </c>
      <c r="P113" s="264">
        <v>0</v>
      </c>
      <c r="Q113" s="264">
        <v>0</v>
      </c>
      <c r="R113" s="264">
        <v>0</v>
      </c>
      <c r="S113" s="531">
        <f t="shared" si="25"/>
        <v>0</v>
      </c>
      <c r="T113" s="531">
        <f t="shared" si="26"/>
        <v>0</v>
      </c>
      <c r="U113" s="260"/>
      <c r="V113" s="1267"/>
      <c r="W113" s="1268"/>
      <c r="X113" s="1268"/>
      <c r="Y113" s="1269"/>
      <c r="Z113" s="237"/>
      <c r="AA113" s="237"/>
      <c r="AB113" s="237"/>
      <c r="AC113" s="237"/>
      <c r="AD113" s="237"/>
      <c r="AE113" s="220"/>
      <c r="AF113" s="220"/>
      <c r="AG113" s="220"/>
      <c r="AH113" s="226"/>
      <c r="AI113" s="227"/>
      <c r="AJ113" s="227"/>
      <c r="AK113" s="237"/>
      <c r="AL113" s="237"/>
      <c r="AM113" s="237"/>
      <c r="AN113" s="237"/>
      <c r="AO113" s="249"/>
      <c r="AP113" s="237"/>
      <c r="AQ113" s="237"/>
      <c r="AR113" s="237"/>
      <c r="AS113" s="237"/>
      <c r="AT113" s="239"/>
      <c r="AV113" s="100"/>
      <c r="AW113" s="100"/>
      <c r="IR113" s="243"/>
    </row>
    <row r="114" spans="1:252" ht="13.5" customHeight="1" x14ac:dyDescent="0.3">
      <c r="A114" s="655"/>
      <c r="B114" s="234"/>
      <c r="C114" s="274" t="s">
        <v>642</v>
      </c>
      <c r="D114" s="1359"/>
      <c r="E114" s="1360"/>
      <c r="F114" s="1361"/>
      <c r="G114" s="264">
        <v>0</v>
      </c>
      <c r="H114" s="264">
        <v>0</v>
      </c>
      <c r="I114" s="264">
        <v>0</v>
      </c>
      <c r="J114" s="264">
        <v>0</v>
      </c>
      <c r="K114" s="264">
        <v>0</v>
      </c>
      <c r="L114" s="264">
        <v>0</v>
      </c>
      <c r="M114" s="264">
        <v>0</v>
      </c>
      <c r="N114" s="264">
        <v>0</v>
      </c>
      <c r="O114" s="264">
        <v>0</v>
      </c>
      <c r="P114" s="264">
        <v>0</v>
      </c>
      <c r="Q114" s="264">
        <v>0</v>
      </c>
      <c r="R114" s="264">
        <v>0</v>
      </c>
      <c r="S114" s="531">
        <f t="shared" si="25"/>
        <v>0</v>
      </c>
      <c r="T114" s="531">
        <f t="shared" si="26"/>
        <v>0</v>
      </c>
      <c r="U114" s="260"/>
      <c r="V114" s="1267"/>
      <c r="W114" s="1268"/>
      <c r="X114" s="1268"/>
      <c r="Y114" s="1269"/>
      <c r="Z114" s="237"/>
      <c r="AA114" s="237"/>
      <c r="AB114" s="237"/>
      <c r="AC114" s="237"/>
      <c r="AD114" s="237"/>
      <c r="AE114" s="220"/>
      <c r="AF114" s="220"/>
      <c r="AG114" s="220"/>
      <c r="AH114" s="226"/>
      <c r="AI114" s="227"/>
      <c r="AJ114" s="227"/>
      <c r="AK114" s="237"/>
      <c r="AL114" s="237"/>
      <c r="AM114" s="237"/>
      <c r="AN114" s="237"/>
      <c r="AO114" s="249"/>
      <c r="AP114" s="237"/>
      <c r="AQ114" s="237"/>
      <c r="AR114" s="237"/>
      <c r="AS114" s="237"/>
      <c r="AT114" s="239"/>
      <c r="AV114" s="100"/>
      <c r="AW114" s="100"/>
      <c r="IR114" s="243"/>
    </row>
    <row r="115" spans="1:252" ht="13.5" customHeight="1" x14ac:dyDescent="0.3">
      <c r="A115" s="655"/>
      <c r="B115" s="234"/>
      <c r="C115" s="274" t="s">
        <v>643</v>
      </c>
      <c r="D115" s="1359"/>
      <c r="E115" s="1360"/>
      <c r="F115" s="1361"/>
      <c r="G115" s="264">
        <v>0</v>
      </c>
      <c r="H115" s="264">
        <v>0</v>
      </c>
      <c r="I115" s="264">
        <v>0</v>
      </c>
      <c r="J115" s="264">
        <v>0</v>
      </c>
      <c r="K115" s="264">
        <v>0</v>
      </c>
      <c r="L115" s="264">
        <v>0</v>
      </c>
      <c r="M115" s="264">
        <v>0</v>
      </c>
      <c r="N115" s="264">
        <v>0</v>
      </c>
      <c r="O115" s="264">
        <v>0</v>
      </c>
      <c r="P115" s="264">
        <v>0</v>
      </c>
      <c r="Q115" s="264">
        <v>0</v>
      </c>
      <c r="R115" s="264">
        <v>0</v>
      </c>
      <c r="S115" s="531">
        <f t="shared" si="25"/>
        <v>0</v>
      </c>
      <c r="T115" s="531">
        <f t="shared" si="26"/>
        <v>0</v>
      </c>
      <c r="U115" s="260"/>
      <c r="V115" s="1267"/>
      <c r="W115" s="1268"/>
      <c r="X115" s="1268"/>
      <c r="Y115" s="1269"/>
      <c r="Z115" s="237"/>
      <c r="AA115" s="237"/>
      <c r="AB115" s="237"/>
      <c r="AC115" s="237"/>
      <c r="AD115" s="237"/>
      <c r="AE115" s="220"/>
      <c r="AF115" s="220"/>
      <c r="AG115" s="220"/>
      <c r="AH115" s="226"/>
      <c r="AI115" s="227"/>
      <c r="AJ115" s="227"/>
      <c r="AK115" s="237"/>
      <c r="AL115" s="237"/>
      <c r="AM115" s="237"/>
      <c r="AN115" s="237"/>
      <c r="AO115" s="249"/>
      <c r="AP115" s="237"/>
      <c r="AQ115" s="237"/>
      <c r="AR115" s="237"/>
      <c r="AS115" s="237"/>
      <c r="AT115" s="239"/>
      <c r="AV115" s="100"/>
      <c r="AW115" s="100"/>
      <c r="IR115" s="243"/>
    </row>
    <row r="116" spans="1:252" ht="13.5" customHeight="1" x14ac:dyDescent="0.3">
      <c r="A116" s="655"/>
      <c r="B116" s="234"/>
      <c r="C116" s="274" t="s">
        <v>644</v>
      </c>
      <c r="D116" s="1359"/>
      <c r="E116" s="1360"/>
      <c r="F116" s="1361"/>
      <c r="G116" s="264">
        <v>0</v>
      </c>
      <c r="H116" s="264">
        <v>0</v>
      </c>
      <c r="I116" s="264">
        <v>0</v>
      </c>
      <c r="J116" s="264">
        <v>0</v>
      </c>
      <c r="K116" s="264">
        <v>0</v>
      </c>
      <c r="L116" s="264">
        <v>0</v>
      </c>
      <c r="M116" s="264">
        <v>0</v>
      </c>
      <c r="N116" s="264">
        <v>0</v>
      </c>
      <c r="O116" s="264">
        <v>0</v>
      </c>
      <c r="P116" s="264">
        <v>0</v>
      </c>
      <c r="Q116" s="264">
        <v>0</v>
      </c>
      <c r="R116" s="264">
        <v>0</v>
      </c>
      <c r="S116" s="531">
        <f t="shared" si="25"/>
        <v>0</v>
      </c>
      <c r="T116" s="531">
        <f t="shared" si="26"/>
        <v>0</v>
      </c>
      <c r="U116" s="260"/>
      <c r="V116" s="1267"/>
      <c r="W116" s="1268"/>
      <c r="X116" s="1268"/>
      <c r="Y116" s="1269"/>
      <c r="Z116" s="237"/>
      <c r="AA116" s="237"/>
      <c r="AB116" s="237"/>
      <c r="AC116" s="237"/>
      <c r="AD116" s="237"/>
      <c r="AE116" s="220"/>
      <c r="AF116" s="220"/>
      <c r="AG116" s="220"/>
      <c r="AH116" s="226"/>
      <c r="AI116" s="227"/>
      <c r="AJ116" s="227"/>
      <c r="AK116" s="237"/>
      <c r="AL116" s="237"/>
      <c r="AM116" s="237"/>
      <c r="AN116" s="237"/>
      <c r="AO116" s="249"/>
      <c r="AP116" s="237"/>
      <c r="AQ116" s="237"/>
      <c r="AR116" s="237"/>
      <c r="AS116" s="237"/>
      <c r="AT116" s="239"/>
      <c r="AV116" s="100"/>
      <c r="AW116" s="100"/>
      <c r="IR116" s="243"/>
    </row>
    <row r="117" spans="1:252" ht="13.5" customHeight="1" x14ac:dyDescent="0.3">
      <c r="A117" s="655"/>
      <c r="B117" s="234"/>
      <c r="C117" s="274" t="s">
        <v>645</v>
      </c>
      <c r="D117" s="1359"/>
      <c r="E117" s="1360"/>
      <c r="F117" s="1361"/>
      <c r="G117" s="264">
        <v>0</v>
      </c>
      <c r="H117" s="264">
        <v>0</v>
      </c>
      <c r="I117" s="264">
        <v>0</v>
      </c>
      <c r="J117" s="264">
        <v>0</v>
      </c>
      <c r="K117" s="264">
        <v>0</v>
      </c>
      <c r="L117" s="264">
        <v>0</v>
      </c>
      <c r="M117" s="264">
        <v>0</v>
      </c>
      <c r="N117" s="264">
        <v>0</v>
      </c>
      <c r="O117" s="264">
        <v>0</v>
      </c>
      <c r="P117" s="264">
        <v>0</v>
      </c>
      <c r="Q117" s="264">
        <v>0</v>
      </c>
      <c r="R117" s="264">
        <v>0</v>
      </c>
      <c r="S117" s="531">
        <f t="shared" si="25"/>
        <v>0</v>
      </c>
      <c r="T117" s="531">
        <f t="shared" si="26"/>
        <v>0</v>
      </c>
      <c r="U117" s="260"/>
      <c r="V117" s="1267"/>
      <c r="W117" s="1268"/>
      <c r="X117" s="1268"/>
      <c r="Y117" s="1269"/>
      <c r="Z117" s="237"/>
      <c r="AA117" s="237"/>
      <c r="AB117" s="237"/>
      <c r="AC117" s="237"/>
      <c r="AD117" s="237"/>
      <c r="AE117" s="220"/>
      <c r="AF117" s="220"/>
      <c r="AG117" s="220"/>
      <c r="AH117" s="226"/>
      <c r="AI117" s="227"/>
      <c r="AJ117" s="227"/>
      <c r="AK117" s="237"/>
      <c r="AL117" s="237"/>
      <c r="AM117" s="237"/>
      <c r="AN117" s="237"/>
      <c r="AO117" s="249"/>
      <c r="AP117" s="237"/>
      <c r="AQ117" s="237"/>
      <c r="AR117" s="237"/>
      <c r="AS117" s="237"/>
      <c r="AT117" s="239"/>
      <c r="AV117" s="100"/>
      <c r="AW117" s="100"/>
      <c r="IR117" s="243"/>
    </row>
    <row r="118" spans="1:252" ht="13.5" customHeight="1" x14ac:dyDescent="0.3">
      <c r="A118" s="655"/>
      <c r="B118" s="234"/>
      <c r="C118" s="274" t="s">
        <v>646</v>
      </c>
      <c r="D118" s="1359"/>
      <c r="E118" s="1360"/>
      <c r="F118" s="1361"/>
      <c r="G118" s="264">
        <v>0</v>
      </c>
      <c r="H118" s="264">
        <v>0</v>
      </c>
      <c r="I118" s="264">
        <v>0</v>
      </c>
      <c r="J118" s="264">
        <v>0</v>
      </c>
      <c r="K118" s="264">
        <v>0</v>
      </c>
      <c r="L118" s="264">
        <v>0</v>
      </c>
      <c r="M118" s="264">
        <v>0</v>
      </c>
      <c r="N118" s="264">
        <v>0</v>
      </c>
      <c r="O118" s="264">
        <v>0</v>
      </c>
      <c r="P118" s="264">
        <v>0</v>
      </c>
      <c r="Q118" s="264">
        <v>0</v>
      </c>
      <c r="R118" s="264">
        <v>0</v>
      </c>
      <c r="S118" s="531">
        <f>SUM(G118:R118)</f>
        <v>0</v>
      </c>
      <c r="T118" s="531">
        <f t="shared" si="23"/>
        <v>0</v>
      </c>
      <c r="U118" s="260"/>
      <c r="V118" s="1267"/>
      <c r="W118" s="1268"/>
      <c r="X118" s="1268"/>
      <c r="Y118" s="1269"/>
      <c r="Z118" s="237"/>
      <c r="AA118" s="237"/>
      <c r="AB118" s="237"/>
      <c r="AC118" s="237"/>
      <c r="AD118" s="237"/>
      <c r="AE118" s="220"/>
      <c r="AF118" s="220"/>
      <c r="AG118" s="220"/>
      <c r="AH118" s="226"/>
      <c r="AI118" s="227"/>
      <c r="AJ118" s="227"/>
      <c r="AK118" s="237"/>
      <c r="AL118" s="237"/>
      <c r="AM118" s="237"/>
      <c r="AN118" s="237"/>
      <c r="AO118" s="249"/>
      <c r="AP118" s="237"/>
      <c r="AQ118" s="237"/>
      <c r="AR118" s="237"/>
      <c r="AS118" s="237"/>
      <c r="AT118" s="239"/>
      <c r="AV118" s="100"/>
      <c r="AW118" s="100"/>
      <c r="IR118" s="243"/>
    </row>
    <row r="119" spans="1:252" x14ac:dyDescent="0.3">
      <c r="A119" s="655"/>
      <c r="B119" s="234"/>
      <c r="C119" s="274" t="s">
        <v>647</v>
      </c>
      <c r="D119" s="1371" t="s">
        <v>922</v>
      </c>
      <c r="E119" s="1372"/>
      <c r="F119" s="1373"/>
      <c r="G119" s="721">
        <f>G120+G160</f>
        <v>1221961.19</v>
      </c>
      <c r="H119" s="721">
        <f t="shared" ref="H119:T119" si="27">H120+H160</f>
        <v>1221961.19</v>
      </c>
      <c r="I119" s="721">
        <f t="shared" si="27"/>
        <v>1221961.19</v>
      </c>
      <c r="J119" s="721">
        <f t="shared" si="27"/>
        <v>1221961.19</v>
      </c>
      <c r="K119" s="721">
        <f t="shared" si="27"/>
        <v>1221961.19</v>
      </c>
      <c r="L119" s="721">
        <f t="shared" si="27"/>
        <v>1221961.19</v>
      </c>
      <c r="M119" s="721">
        <f t="shared" si="27"/>
        <v>1221961.19</v>
      </c>
      <c r="N119" s="721">
        <f t="shared" si="27"/>
        <v>1221961.19</v>
      </c>
      <c r="O119" s="721">
        <f t="shared" si="27"/>
        <v>1221961.19</v>
      </c>
      <c r="P119" s="721">
        <f t="shared" si="27"/>
        <v>1221961.19</v>
      </c>
      <c r="Q119" s="721">
        <f t="shared" si="27"/>
        <v>1221961.19</v>
      </c>
      <c r="R119" s="721">
        <f t="shared" si="27"/>
        <v>1221961.19</v>
      </c>
      <c r="S119" s="721">
        <f t="shared" si="27"/>
        <v>14663534.280000001</v>
      </c>
      <c r="T119" s="721">
        <f t="shared" si="27"/>
        <v>1221961.19</v>
      </c>
      <c r="U119" s="260"/>
      <c r="V119" s="1295"/>
      <c r="W119" s="1296"/>
      <c r="X119" s="1296"/>
      <c r="Y119" s="1297"/>
      <c r="Z119" s="237"/>
      <c r="AA119" s="237"/>
      <c r="AB119" s="237"/>
      <c r="AC119" s="237"/>
      <c r="AD119" s="237"/>
      <c r="AE119" s="220"/>
      <c r="AF119" s="220"/>
      <c r="AG119" s="220"/>
      <c r="AH119" s="226"/>
      <c r="AI119" s="227"/>
      <c r="AJ119" s="227"/>
      <c r="AK119" s="237"/>
      <c r="AL119" s="237"/>
      <c r="AM119" s="237"/>
      <c r="AN119" s="237"/>
      <c r="AO119" s="249"/>
      <c r="AP119" s="237"/>
      <c r="AQ119" s="237"/>
      <c r="AR119" s="237"/>
      <c r="AS119" s="237"/>
      <c r="AT119" s="239"/>
      <c r="AV119" s="100"/>
      <c r="AW119" s="100"/>
      <c r="IR119" s="243"/>
    </row>
    <row r="120" spans="1:252" ht="13.5" customHeight="1" x14ac:dyDescent="0.3">
      <c r="A120" s="655"/>
      <c r="B120" s="234"/>
      <c r="C120" s="104"/>
      <c r="D120" s="751" t="s">
        <v>376</v>
      </c>
      <c r="E120" s="752"/>
      <c r="F120" s="753"/>
      <c r="G120" s="640">
        <f>SUM(G121:G159)</f>
        <v>1096961.19</v>
      </c>
      <c r="H120" s="640">
        <f t="shared" ref="H120:R120" si="28">SUM(H121:H159)</f>
        <v>1096961.19</v>
      </c>
      <c r="I120" s="640">
        <f t="shared" si="28"/>
        <v>1096961.19</v>
      </c>
      <c r="J120" s="640">
        <f t="shared" si="28"/>
        <v>1096961.19</v>
      </c>
      <c r="K120" s="640">
        <f t="shared" si="28"/>
        <v>1096961.19</v>
      </c>
      <c r="L120" s="640">
        <f t="shared" si="28"/>
        <v>1096961.19</v>
      </c>
      <c r="M120" s="640">
        <f t="shared" si="28"/>
        <v>1096961.19</v>
      </c>
      <c r="N120" s="640">
        <f t="shared" si="28"/>
        <v>1096961.19</v>
      </c>
      <c r="O120" s="640">
        <f t="shared" si="28"/>
        <v>1096961.19</v>
      </c>
      <c r="P120" s="640">
        <f t="shared" si="28"/>
        <v>1096961.19</v>
      </c>
      <c r="Q120" s="640">
        <f t="shared" si="28"/>
        <v>1096961.19</v>
      </c>
      <c r="R120" s="640">
        <f t="shared" si="28"/>
        <v>1096961.19</v>
      </c>
      <c r="S120" s="533">
        <f>SUM(S121:S159)</f>
        <v>13163534.280000001</v>
      </c>
      <c r="T120" s="533">
        <f>SUM(T121:T159)</f>
        <v>1096961.19</v>
      </c>
      <c r="U120" s="273"/>
      <c r="V120" s="1295"/>
      <c r="W120" s="1296"/>
      <c r="X120" s="1296"/>
      <c r="Y120" s="1297"/>
      <c r="Z120" s="244"/>
      <c r="AA120" s="237"/>
      <c r="AB120" s="237"/>
      <c r="AC120" s="237"/>
      <c r="AD120" s="237"/>
      <c r="AE120" s="220"/>
      <c r="AF120" s="220"/>
      <c r="AG120" s="220"/>
      <c r="AH120" s="226"/>
      <c r="AI120" s="227"/>
      <c r="AJ120" s="227"/>
      <c r="AK120" s="237"/>
      <c r="AL120" s="237"/>
      <c r="AM120" s="237"/>
      <c r="AN120" s="237"/>
      <c r="AO120" s="249"/>
      <c r="AP120" s="237"/>
      <c r="AQ120" s="237"/>
      <c r="AR120" s="237"/>
      <c r="AS120" s="237"/>
      <c r="AT120" s="239"/>
      <c r="AV120" s="100"/>
      <c r="AW120" s="100"/>
      <c r="IR120" s="243"/>
    </row>
    <row r="121" spans="1:252" ht="13.5" customHeight="1" x14ac:dyDescent="0.3">
      <c r="A121" s="655"/>
      <c r="B121" s="234"/>
      <c r="C121" s="274" t="s">
        <v>454</v>
      </c>
      <c r="D121" s="1047" t="str">
        <f>'[1]Receita-Despesa'!D121</f>
        <v xml:space="preserve">        1 - Cirurgia Geral</v>
      </c>
      <c r="E121" s="265" t="s">
        <v>890</v>
      </c>
      <c r="F121" s="266"/>
      <c r="G121" s="1048">
        <v>147958</v>
      </c>
      <c r="H121" s="1048">
        <v>147958</v>
      </c>
      <c r="I121" s="1048">
        <v>147958</v>
      </c>
      <c r="J121" s="1048">
        <v>147958</v>
      </c>
      <c r="K121" s="1048">
        <v>147958</v>
      </c>
      <c r="L121" s="1048">
        <v>147958</v>
      </c>
      <c r="M121" s="1048">
        <v>147958</v>
      </c>
      <c r="N121" s="1048">
        <v>147958</v>
      </c>
      <c r="O121" s="1048">
        <v>147958</v>
      </c>
      <c r="P121" s="1048">
        <v>147958</v>
      </c>
      <c r="Q121" s="1048">
        <v>147958</v>
      </c>
      <c r="R121" s="1048">
        <v>147958</v>
      </c>
      <c r="S121" s="531">
        <f>SUM(G121:R121)</f>
        <v>1775496</v>
      </c>
      <c r="T121" s="531">
        <f>S121/$C$304</f>
        <v>147958</v>
      </c>
      <c r="U121" s="260"/>
      <c r="V121" s="1042" t="s">
        <v>1166</v>
      </c>
      <c r="W121" s="1043"/>
      <c r="X121" s="1043"/>
      <c r="Y121" s="1044"/>
      <c r="Z121" s="244"/>
      <c r="AA121" s="237"/>
      <c r="AB121" s="237"/>
      <c r="AC121" s="237"/>
      <c r="AD121" s="237"/>
      <c r="AE121" s="220"/>
      <c r="AF121" s="220"/>
      <c r="AG121" s="220"/>
      <c r="AH121" s="226"/>
      <c r="AI121" s="227"/>
      <c r="AJ121" s="227"/>
      <c r="AK121" s="237"/>
      <c r="AL121" s="237"/>
      <c r="AM121" s="237"/>
      <c r="AN121" s="237"/>
      <c r="AO121" s="249"/>
      <c r="AP121" s="237"/>
      <c r="AQ121" s="237"/>
      <c r="AR121" s="237"/>
      <c r="AS121" s="237"/>
      <c r="AT121" s="239"/>
      <c r="AV121" s="100"/>
      <c r="AW121" s="100"/>
      <c r="IR121" s="243"/>
    </row>
    <row r="122" spans="1:252" ht="13.5" customHeight="1" x14ac:dyDescent="0.3">
      <c r="A122" s="655"/>
      <c r="B122" s="234"/>
      <c r="C122" s="274" t="s">
        <v>599</v>
      </c>
      <c r="D122" s="1047" t="str">
        <f>'[1]Receita-Despesa'!D122</f>
        <v xml:space="preserve">        2 - Vascular</v>
      </c>
      <c r="E122" s="265" t="s">
        <v>891</v>
      </c>
      <c r="F122" s="266"/>
      <c r="G122" s="1048">
        <v>33000</v>
      </c>
      <c r="H122" s="1048">
        <v>33000</v>
      </c>
      <c r="I122" s="1048">
        <v>33000</v>
      </c>
      <c r="J122" s="1048">
        <v>33000</v>
      </c>
      <c r="K122" s="1048">
        <v>33000</v>
      </c>
      <c r="L122" s="1048">
        <v>33000</v>
      </c>
      <c r="M122" s="1048">
        <v>33000</v>
      </c>
      <c r="N122" s="1048">
        <v>33000</v>
      </c>
      <c r="O122" s="1048">
        <v>33000</v>
      </c>
      <c r="P122" s="1048">
        <v>33000</v>
      </c>
      <c r="Q122" s="1048">
        <v>33000</v>
      </c>
      <c r="R122" s="1048">
        <v>33000</v>
      </c>
      <c r="S122" s="531">
        <f>SUM(G122:R122)</f>
        <v>396000</v>
      </c>
      <c r="T122" s="531">
        <f t="shared" ref="T122:T180" si="29">S122/$C$304</f>
        <v>33000</v>
      </c>
      <c r="U122" s="260"/>
      <c r="V122" s="1042" t="s">
        <v>1166</v>
      </c>
      <c r="W122" s="1043"/>
      <c r="X122" s="1043"/>
      <c r="Y122" s="1044"/>
      <c r="Z122" s="244"/>
      <c r="AA122" s="237"/>
      <c r="AB122" s="237"/>
      <c r="AC122" s="237"/>
      <c r="AD122" s="237"/>
      <c r="AE122" s="220"/>
      <c r="AF122" s="220"/>
      <c r="AG122" s="220"/>
      <c r="AH122" s="226"/>
      <c r="AI122" s="227"/>
      <c r="AJ122" s="227"/>
      <c r="AK122" s="237"/>
      <c r="AL122" s="237"/>
      <c r="AM122" s="237"/>
      <c r="AN122" s="237"/>
      <c r="AO122" s="249"/>
      <c r="AP122" s="237"/>
      <c r="AQ122" s="237"/>
      <c r="AR122" s="237"/>
      <c r="AS122" s="237"/>
      <c r="AT122" s="239"/>
      <c r="AV122" s="100"/>
      <c r="AW122" s="100"/>
      <c r="IR122" s="243"/>
    </row>
    <row r="123" spans="1:252" ht="13.5" customHeight="1" x14ac:dyDescent="0.3">
      <c r="A123" s="655"/>
      <c r="B123" s="234"/>
      <c r="C123" s="274" t="s">
        <v>600</v>
      </c>
      <c r="D123" s="1047" t="str">
        <f>'[1]Receita-Despesa'!D123</f>
        <v xml:space="preserve">        3 - Torácica</v>
      </c>
      <c r="E123" s="265" t="s">
        <v>892</v>
      </c>
      <c r="F123" s="266"/>
      <c r="G123" s="1048">
        <v>33000</v>
      </c>
      <c r="H123" s="1048">
        <v>33000</v>
      </c>
      <c r="I123" s="1048">
        <v>33000</v>
      </c>
      <c r="J123" s="1048">
        <v>33000</v>
      </c>
      <c r="K123" s="1048">
        <v>33000</v>
      </c>
      <c r="L123" s="1048">
        <v>33000</v>
      </c>
      <c r="M123" s="1048">
        <v>33000</v>
      </c>
      <c r="N123" s="1048">
        <v>33000</v>
      </c>
      <c r="O123" s="1048">
        <v>33000</v>
      </c>
      <c r="P123" s="1048">
        <v>33000</v>
      </c>
      <c r="Q123" s="1048">
        <v>33000</v>
      </c>
      <c r="R123" s="1048">
        <v>33000</v>
      </c>
      <c r="S123" s="531">
        <f>SUM(G123:R123)</f>
        <v>396000</v>
      </c>
      <c r="T123" s="531">
        <f t="shared" si="29"/>
        <v>33000</v>
      </c>
      <c r="U123" s="260"/>
      <c r="V123" s="1042" t="s">
        <v>1166</v>
      </c>
      <c r="W123" s="1043"/>
      <c r="X123" s="1043"/>
      <c r="Y123" s="1044"/>
      <c r="Z123" s="244"/>
      <c r="AA123" s="237"/>
      <c r="AB123" s="237"/>
      <c r="AC123" s="237"/>
      <c r="AD123" s="237"/>
      <c r="AE123" s="220"/>
      <c r="AF123" s="220"/>
      <c r="AG123" s="220"/>
      <c r="AH123" s="226"/>
      <c r="AI123" s="227"/>
      <c r="AJ123" s="227"/>
      <c r="AK123" s="237"/>
      <c r="AL123" s="237"/>
      <c r="AM123" s="237"/>
      <c r="AN123" s="237"/>
      <c r="AO123" s="249"/>
      <c r="AP123" s="237"/>
      <c r="AQ123" s="237"/>
      <c r="AR123" s="237"/>
      <c r="AS123" s="237"/>
      <c r="AT123" s="239"/>
      <c r="AV123" s="100"/>
      <c r="AW123" s="100"/>
      <c r="IR123" s="243"/>
    </row>
    <row r="124" spans="1:252" ht="13.5" customHeight="1" x14ac:dyDescent="0.3">
      <c r="A124" s="655"/>
      <c r="B124" s="234"/>
      <c r="C124" s="274" t="s">
        <v>601</v>
      </c>
      <c r="D124" s="1047" t="str">
        <f>'[1]Receita-Despesa'!D124</f>
        <v xml:space="preserve">        4 - Urologia</v>
      </c>
      <c r="E124" s="265" t="s">
        <v>893</v>
      </c>
      <c r="F124" s="266"/>
      <c r="G124" s="1049">
        <v>10000</v>
      </c>
      <c r="H124" s="1049">
        <v>10000</v>
      </c>
      <c r="I124" s="1049">
        <v>10000</v>
      </c>
      <c r="J124" s="1049">
        <v>10000</v>
      </c>
      <c r="K124" s="1049">
        <v>10000</v>
      </c>
      <c r="L124" s="1049">
        <v>10000</v>
      </c>
      <c r="M124" s="1049">
        <v>10000</v>
      </c>
      <c r="N124" s="1049">
        <v>10000</v>
      </c>
      <c r="O124" s="1049">
        <v>10000</v>
      </c>
      <c r="P124" s="1049">
        <v>10000</v>
      </c>
      <c r="Q124" s="1049">
        <v>10000</v>
      </c>
      <c r="R124" s="1049">
        <v>10000</v>
      </c>
      <c r="S124" s="531">
        <f>SUM(G124:R124)</f>
        <v>120000</v>
      </c>
      <c r="T124" s="531">
        <f t="shared" si="29"/>
        <v>10000</v>
      </c>
      <c r="U124" s="260"/>
      <c r="V124" s="1042" t="s">
        <v>1166</v>
      </c>
      <c r="W124" s="1043"/>
      <c r="X124" s="1043"/>
      <c r="Y124" s="1044"/>
      <c r="Z124" s="244"/>
      <c r="AA124" s="237"/>
      <c r="AB124" s="237"/>
      <c r="AC124" s="237"/>
      <c r="AD124" s="237"/>
      <c r="AE124" s="220"/>
      <c r="AF124" s="220"/>
      <c r="AG124" s="220"/>
      <c r="AH124" s="226"/>
      <c r="AI124" s="227"/>
      <c r="AJ124" s="227"/>
      <c r="AK124" s="237"/>
      <c r="AL124" s="237"/>
      <c r="AM124" s="237"/>
      <c r="AN124" s="237"/>
      <c r="AO124" s="249"/>
      <c r="AP124" s="237"/>
      <c r="AQ124" s="237"/>
      <c r="AR124" s="237"/>
      <c r="AS124" s="237"/>
      <c r="AT124" s="239"/>
      <c r="AV124" s="100"/>
      <c r="AW124" s="100"/>
      <c r="IR124" s="243"/>
    </row>
    <row r="125" spans="1:252" ht="13.5" customHeight="1" x14ac:dyDescent="0.3">
      <c r="A125" s="655"/>
      <c r="B125" s="234"/>
      <c r="C125" s="274" t="s">
        <v>602</v>
      </c>
      <c r="D125" s="1047" t="str">
        <f>'[1]Receita-Despesa'!D125</f>
        <v xml:space="preserve">        5 - Coordenação Bloco Cirúrgico</v>
      </c>
      <c r="E125" s="265" t="s">
        <v>894</v>
      </c>
      <c r="F125" s="266"/>
      <c r="G125" s="1049">
        <v>6000</v>
      </c>
      <c r="H125" s="1049">
        <v>6000</v>
      </c>
      <c r="I125" s="1049">
        <v>6000</v>
      </c>
      <c r="J125" s="1049">
        <v>6000</v>
      </c>
      <c r="K125" s="1049">
        <v>6000</v>
      </c>
      <c r="L125" s="1049">
        <v>6000</v>
      </c>
      <c r="M125" s="1049">
        <v>6000</v>
      </c>
      <c r="N125" s="1049">
        <v>6000</v>
      </c>
      <c r="O125" s="1049">
        <v>6000</v>
      </c>
      <c r="P125" s="1049">
        <v>6000</v>
      </c>
      <c r="Q125" s="1049">
        <v>6000</v>
      </c>
      <c r="R125" s="1049">
        <v>6000</v>
      </c>
      <c r="S125" s="531">
        <f t="shared" ref="S125:S143" si="30">SUM(G125:R125)</f>
        <v>72000</v>
      </c>
      <c r="T125" s="531">
        <f t="shared" si="29"/>
        <v>6000</v>
      </c>
      <c r="U125" s="260"/>
      <c r="V125" s="1042" t="s">
        <v>1166</v>
      </c>
      <c r="W125" s="1043"/>
      <c r="X125" s="1043"/>
      <c r="Y125" s="1044"/>
      <c r="Z125" s="244"/>
      <c r="AA125" s="237"/>
      <c r="AB125" s="237"/>
      <c r="AC125" s="237"/>
      <c r="AD125" s="237"/>
      <c r="AE125" s="220"/>
      <c r="AF125" s="220"/>
      <c r="AG125" s="220"/>
      <c r="AH125" s="226"/>
      <c r="AI125" s="227"/>
      <c r="AJ125" s="227"/>
      <c r="AK125" s="237"/>
      <c r="AL125" s="237"/>
      <c r="AM125" s="237"/>
      <c r="AN125" s="237"/>
      <c r="AO125" s="249"/>
      <c r="AP125" s="237"/>
      <c r="AQ125" s="237"/>
      <c r="AR125" s="237"/>
      <c r="AS125" s="237"/>
      <c r="AT125" s="239"/>
      <c r="AV125" s="100"/>
      <c r="AW125" s="100"/>
      <c r="IR125" s="243"/>
    </row>
    <row r="126" spans="1:252" ht="13.5" customHeight="1" x14ac:dyDescent="0.3">
      <c r="A126" s="655"/>
      <c r="B126" s="234"/>
      <c r="C126" s="274" t="s">
        <v>603</v>
      </c>
      <c r="D126" s="1047" t="str">
        <f>'[1]Receita-Despesa'!D126</f>
        <v xml:space="preserve">        6 - Neurocirurgia</v>
      </c>
      <c r="E126" s="265" t="s">
        <v>895</v>
      </c>
      <c r="F126" s="266"/>
      <c r="G126" s="1048">
        <v>64240</v>
      </c>
      <c r="H126" s="1048">
        <v>64240</v>
      </c>
      <c r="I126" s="1048">
        <v>64240</v>
      </c>
      <c r="J126" s="1048">
        <v>64240</v>
      </c>
      <c r="K126" s="1048">
        <v>64240</v>
      </c>
      <c r="L126" s="1048">
        <v>64240</v>
      </c>
      <c r="M126" s="1048">
        <v>64240</v>
      </c>
      <c r="N126" s="1048">
        <v>64240</v>
      </c>
      <c r="O126" s="1048">
        <v>64240</v>
      </c>
      <c r="P126" s="1048">
        <v>64240</v>
      </c>
      <c r="Q126" s="1048">
        <v>64240</v>
      </c>
      <c r="R126" s="1048">
        <v>64240</v>
      </c>
      <c r="S126" s="531">
        <f t="shared" si="30"/>
        <v>770880</v>
      </c>
      <c r="T126" s="531">
        <f t="shared" si="29"/>
        <v>64240</v>
      </c>
      <c r="U126" s="260"/>
      <c r="V126" s="1042" t="s">
        <v>1166</v>
      </c>
      <c r="W126" s="1043"/>
      <c r="X126" s="1043"/>
      <c r="Y126" s="1044"/>
      <c r="Z126" s="244"/>
      <c r="AA126" s="237"/>
      <c r="AB126" s="237"/>
      <c r="AC126" s="237"/>
      <c r="AD126" s="237"/>
      <c r="AE126" s="220"/>
      <c r="AF126" s="220"/>
      <c r="AG126" s="220"/>
      <c r="AH126" s="226"/>
      <c r="AI126" s="227"/>
      <c r="AJ126" s="227"/>
      <c r="AK126" s="237"/>
      <c r="AL126" s="237"/>
      <c r="AM126" s="237"/>
      <c r="AN126" s="237"/>
      <c r="AO126" s="249"/>
      <c r="AP126" s="237"/>
      <c r="AQ126" s="237"/>
      <c r="AR126" s="237"/>
      <c r="AS126" s="237"/>
      <c r="AT126" s="239"/>
      <c r="AV126" s="100"/>
      <c r="AW126" s="100"/>
      <c r="IR126" s="276"/>
    </row>
    <row r="127" spans="1:252" ht="13.5" customHeight="1" x14ac:dyDescent="0.3">
      <c r="A127" s="655"/>
      <c r="B127" s="234"/>
      <c r="C127" s="274" t="s">
        <v>604</v>
      </c>
      <c r="D127" s="1047" t="str">
        <f>'[1]Receita-Despesa'!D127</f>
        <v xml:space="preserve">        7 - Buco-Maxilo-Facial</v>
      </c>
      <c r="E127" s="265" t="s">
        <v>896</v>
      </c>
      <c r="F127" s="266"/>
      <c r="G127" s="1048">
        <v>0</v>
      </c>
      <c r="H127" s="1048">
        <v>0</v>
      </c>
      <c r="I127" s="1048">
        <v>0</v>
      </c>
      <c r="J127" s="1048">
        <v>0</v>
      </c>
      <c r="K127" s="1048">
        <v>0</v>
      </c>
      <c r="L127" s="1048">
        <v>0</v>
      </c>
      <c r="M127" s="1048">
        <v>0</v>
      </c>
      <c r="N127" s="1048">
        <v>0</v>
      </c>
      <c r="O127" s="1048">
        <v>0</v>
      </c>
      <c r="P127" s="1048">
        <v>0</v>
      </c>
      <c r="Q127" s="1048">
        <v>0</v>
      </c>
      <c r="R127" s="1048">
        <v>0</v>
      </c>
      <c r="S127" s="531">
        <f t="shared" si="30"/>
        <v>0</v>
      </c>
      <c r="T127" s="531">
        <f t="shared" si="29"/>
        <v>0</v>
      </c>
      <c r="U127" s="260"/>
      <c r="V127" s="1042" t="s">
        <v>1202</v>
      </c>
      <c r="W127" s="1043"/>
      <c r="X127" s="1043"/>
      <c r="Y127" s="1044"/>
      <c r="Z127" s="244"/>
      <c r="AA127" s="237"/>
      <c r="AB127" s="237"/>
      <c r="AC127" s="237"/>
      <c r="AD127" s="237"/>
      <c r="AE127" s="220"/>
      <c r="AF127" s="220"/>
      <c r="AG127" s="220"/>
      <c r="AH127" s="226"/>
      <c r="AI127" s="227"/>
      <c r="AJ127" s="227"/>
      <c r="AK127" s="237"/>
      <c r="AL127" s="237"/>
      <c r="AM127" s="237"/>
      <c r="AN127" s="237"/>
      <c r="AO127" s="249"/>
      <c r="AP127" s="237"/>
      <c r="AQ127" s="237"/>
      <c r="AR127" s="237"/>
      <c r="AS127" s="237"/>
      <c r="AT127" s="239"/>
      <c r="AV127" s="100"/>
      <c r="AW127" s="100"/>
      <c r="IR127" s="252"/>
    </row>
    <row r="128" spans="1:252" ht="13.5" customHeight="1" x14ac:dyDescent="0.3">
      <c r="A128" s="655"/>
      <c r="B128" s="234"/>
      <c r="C128" s="274" t="s">
        <v>605</v>
      </c>
      <c r="D128" s="1047" t="str">
        <f>'[1]Receita-Despesa'!D128</f>
        <v xml:space="preserve">        8 - Ortopedia</v>
      </c>
      <c r="E128" s="265" t="s">
        <v>897</v>
      </c>
      <c r="F128" s="266"/>
      <c r="G128" s="1048">
        <v>241800</v>
      </c>
      <c r="H128" s="1048">
        <v>241800</v>
      </c>
      <c r="I128" s="1048">
        <v>241800</v>
      </c>
      <c r="J128" s="1048">
        <v>241800</v>
      </c>
      <c r="K128" s="1048">
        <v>241800</v>
      </c>
      <c r="L128" s="1048">
        <v>241800</v>
      </c>
      <c r="M128" s="1048">
        <v>241800</v>
      </c>
      <c r="N128" s="1048">
        <v>241800</v>
      </c>
      <c r="O128" s="1048">
        <v>241800</v>
      </c>
      <c r="P128" s="1048">
        <v>241800</v>
      </c>
      <c r="Q128" s="1048">
        <v>241800</v>
      </c>
      <c r="R128" s="1048">
        <v>241800</v>
      </c>
      <c r="S128" s="531">
        <f>SUM(G128:R128)</f>
        <v>2901600</v>
      </c>
      <c r="T128" s="531">
        <f t="shared" si="29"/>
        <v>241800</v>
      </c>
      <c r="U128" s="260"/>
      <c r="V128" s="1042" t="s">
        <v>1166</v>
      </c>
      <c r="W128" s="1043"/>
      <c r="X128" s="1043"/>
      <c r="Y128" s="1044"/>
      <c r="Z128" s="244"/>
      <c r="AA128" s="237"/>
      <c r="AB128" s="237"/>
      <c r="AC128" s="237"/>
      <c r="AD128" s="237"/>
      <c r="AE128" s="220"/>
      <c r="AF128" s="220"/>
      <c r="AG128" s="220"/>
      <c r="AH128" s="226"/>
      <c r="AI128" s="227"/>
      <c r="AJ128" s="227"/>
      <c r="AK128" s="237"/>
      <c r="AL128" s="237"/>
      <c r="AM128" s="237"/>
      <c r="AN128" s="237"/>
      <c r="AO128" s="249"/>
      <c r="AP128" s="237"/>
      <c r="AQ128" s="237"/>
      <c r="AR128" s="237"/>
      <c r="AS128" s="237"/>
      <c r="AT128" s="239"/>
      <c r="AV128" s="100"/>
      <c r="AW128" s="100"/>
      <c r="IR128" s="243"/>
    </row>
    <row r="129" spans="1:252" ht="13.5" customHeight="1" x14ac:dyDescent="0.3">
      <c r="A129" s="655"/>
      <c r="B129" s="234"/>
      <c r="C129" s="274" t="s">
        <v>606</v>
      </c>
      <c r="D129" s="1047" t="str">
        <f>'[1]Receita-Despesa'!D129</f>
        <v xml:space="preserve">        9 - Cardiologia</v>
      </c>
      <c r="E129" s="601" t="s">
        <v>898</v>
      </c>
      <c r="F129" s="602"/>
      <c r="G129" s="1048">
        <v>6393.19</v>
      </c>
      <c r="H129" s="1048">
        <v>6393.19</v>
      </c>
      <c r="I129" s="1048">
        <v>6393.19</v>
      </c>
      <c r="J129" s="1048">
        <v>6393.19</v>
      </c>
      <c r="K129" s="1048">
        <v>6393.19</v>
      </c>
      <c r="L129" s="1048">
        <v>6393.19</v>
      </c>
      <c r="M129" s="1048">
        <v>6393.19</v>
      </c>
      <c r="N129" s="1048">
        <v>6393.19</v>
      </c>
      <c r="O129" s="1048">
        <v>6393.19</v>
      </c>
      <c r="P129" s="1048">
        <v>6393.19</v>
      </c>
      <c r="Q129" s="1048">
        <v>6393.19</v>
      </c>
      <c r="R129" s="1048">
        <v>6393.19</v>
      </c>
      <c r="S129" s="531">
        <f t="shared" si="30"/>
        <v>76718.280000000013</v>
      </c>
      <c r="T129" s="531">
        <f t="shared" si="29"/>
        <v>6393.1900000000014</v>
      </c>
      <c r="U129" s="260"/>
      <c r="V129" s="1042" t="s">
        <v>1166</v>
      </c>
      <c r="W129" s="1043"/>
      <c r="X129" s="1043"/>
      <c r="Y129" s="1044"/>
      <c r="Z129" s="244"/>
      <c r="AA129" s="237"/>
      <c r="AB129" s="237"/>
      <c r="AC129" s="237"/>
      <c r="AD129" s="237"/>
      <c r="AE129" s="220"/>
      <c r="AF129" s="220"/>
      <c r="AG129" s="220"/>
      <c r="AH129" s="226"/>
      <c r="AI129" s="227"/>
      <c r="AJ129" s="227"/>
      <c r="AK129" s="237"/>
      <c r="AL129" s="237"/>
      <c r="AM129" s="237"/>
      <c r="AN129" s="237"/>
      <c r="AO129" s="249"/>
      <c r="AP129" s="237"/>
      <c r="AQ129" s="237"/>
      <c r="AR129" s="237"/>
      <c r="AS129" s="237"/>
      <c r="AT129" s="239"/>
      <c r="AV129" s="100"/>
      <c r="AW129" s="100"/>
      <c r="IR129" s="243"/>
    </row>
    <row r="130" spans="1:252" ht="13.5" customHeight="1" x14ac:dyDescent="0.3">
      <c r="A130" s="655"/>
      <c r="B130" s="234"/>
      <c r="C130" s="274" t="s">
        <v>607</v>
      </c>
      <c r="D130" s="1047" t="str">
        <f>'[1]Receita-Despesa'!D130</f>
        <v xml:space="preserve">        10 - Infectologia</v>
      </c>
      <c r="E130" s="601" t="s">
        <v>899</v>
      </c>
      <c r="F130" s="602"/>
      <c r="G130" s="1048">
        <v>17300</v>
      </c>
      <c r="H130" s="1048">
        <v>17300</v>
      </c>
      <c r="I130" s="1048">
        <v>17300</v>
      </c>
      <c r="J130" s="1048">
        <v>17300</v>
      </c>
      <c r="K130" s="1048">
        <v>17300</v>
      </c>
      <c r="L130" s="1048">
        <v>17300</v>
      </c>
      <c r="M130" s="1048">
        <v>17300</v>
      </c>
      <c r="N130" s="1048">
        <v>17300</v>
      </c>
      <c r="O130" s="1048">
        <v>17300</v>
      </c>
      <c r="P130" s="1048">
        <v>17300</v>
      </c>
      <c r="Q130" s="1048">
        <v>17300</v>
      </c>
      <c r="R130" s="1048">
        <v>17300</v>
      </c>
      <c r="S130" s="531">
        <f t="shared" si="30"/>
        <v>207600</v>
      </c>
      <c r="T130" s="531">
        <f t="shared" si="29"/>
        <v>17300</v>
      </c>
      <c r="U130" s="260"/>
      <c r="V130" s="1042" t="s">
        <v>1166</v>
      </c>
      <c r="W130" s="1043"/>
      <c r="X130" s="1043"/>
      <c r="Y130" s="1044"/>
      <c r="Z130" s="244"/>
      <c r="AA130" s="237"/>
      <c r="AB130" s="237"/>
      <c r="AC130" s="237"/>
      <c r="AD130" s="237"/>
      <c r="AE130" s="220"/>
      <c r="AF130" s="220"/>
      <c r="AG130" s="220"/>
      <c r="AH130" s="226"/>
      <c r="AI130" s="227"/>
      <c r="AJ130" s="227"/>
      <c r="AK130" s="237"/>
      <c r="AL130" s="237"/>
      <c r="AM130" s="237"/>
      <c r="AN130" s="237"/>
      <c r="AO130" s="249"/>
      <c r="AP130" s="237"/>
      <c r="AQ130" s="237"/>
      <c r="AR130" s="237"/>
      <c r="AS130" s="237"/>
      <c r="AT130" s="239"/>
      <c r="AV130" s="100"/>
      <c r="AW130" s="100"/>
      <c r="IR130" s="243"/>
    </row>
    <row r="131" spans="1:252" ht="13.5" customHeight="1" x14ac:dyDescent="0.3">
      <c r="A131" s="655"/>
      <c r="B131" s="234"/>
      <c r="C131" s="274" t="s">
        <v>608</v>
      </c>
      <c r="D131" s="1047" t="str">
        <f>'[1]Receita-Despesa'!D131</f>
        <v xml:space="preserve">        11 - Terapia Intensiva Pediátrica</v>
      </c>
      <c r="E131" s="601"/>
      <c r="F131" s="602"/>
      <c r="G131" s="1048">
        <v>130000</v>
      </c>
      <c r="H131" s="1048">
        <v>130000</v>
      </c>
      <c r="I131" s="1048">
        <v>130000</v>
      </c>
      <c r="J131" s="1048">
        <v>130000</v>
      </c>
      <c r="K131" s="1048">
        <v>130000</v>
      </c>
      <c r="L131" s="1048">
        <v>130000</v>
      </c>
      <c r="M131" s="1048">
        <v>130000</v>
      </c>
      <c r="N131" s="1048">
        <v>130000</v>
      </c>
      <c r="O131" s="1048">
        <v>130000</v>
      </c>
      <c r="P131" s="1048">
        <v>130000</v>
      </c>
      <c r="Q131" s="1048">
        <v>130000</v>
      </c>
      <c r="R131" s="1048">
        <v>130000</v>
      </c>
      <c r="S131" s="531">
        <f t="shared" si="30"/>
        <v>1560000</v>
      </c>
      <c r="T131" s="531">
        <f t="shared" si="29"/>
        <v>130000</v>
      </c>
      <c r="U131" s="260"/>
      <c r="V131" s="1042" t="s">
        <v>1166</v>
      </c>
      <c r="W131" s="1043"/>
      <c r="X131" s="1043"/>
      <c r="Y131" s="1044"/>
      <c r="Z131" s="244"/>
      <c r="AA131" s="237"/>
      <c r="AB131" s="237"/>
      <c r="AC131" s="237"/>
      <c r="AD131" s="237"/>
      <c r="AE131" s="220"/>
      <c r="AF131" s="220"/>
      <c r="AG131" s="220"/>
      <c r="AH131" s="226"/>
      <c r="AI131" s="227"/>
      <c r="AJ131" s="227"/>
      <c r="AK131" s="237"/>
      <c r="AL131" s="237"/>
      <c r="AM131" s="237"/>
      <c r="AN131" s="237"/>
      <c r="AO131" s="249"/>
      <c r="AP131" s="237"/>
      <c r="AQ131" s="237"/>
      <c r="AR131" s="237"/>
      <c r="AS131" s="237"/>
      <c r="AT131" s="239"/>
      <c r="AV131" s="100"/>
      <c r="AW131" s="100"/>
      <c r="IR131" s="243"/>
    </row>
    <row r="132" spans="1:252" ht="13.5" customHeight="1" x14ac:dyDescent="0.3">
      <c r="A132" s="655"/>
      <c r="B132" s="234"/>
      <c r="C132" s="274" t="s">
        <v>609</v>
      </c>
      <c r="D132" s="1047" t="str">
        <f>'[1]Receita-Despesa'!D132</f>
        <v xml:space="preserve">        12 - Terapia Intensiva Adulto</v>
      </c>
      <c r="E132" s="601"/>
      <c r="F132" s="602"/>
      <c r="G132" s="1048">
        <v>135600</v>
      </c>
      <c r="H132" s="1048">
        <v>135600</v>
      </c>
      <c r="I132" s="1048">
        <v>135600</v>
      </c>
      <c r="J132" s="1048">
        <v>135600</v>
      </c>
      <c r="K132" s="1048">
        <v>135600</v>
      </c>
      <c r="L132" s="1048">
        <v>135600</v>
      </c>
      <c r="M132" s="1048">
        <v>135600</v>
      </c>
      <c r="N132" s="1048">
        <v>135600</v>
      </c>
      <c r="O132" s="1048">
        <v>135600</v>
      </c>
      <c r="P132" s="1048">
        <v>135600</v>
      </c>
      <c r="Q132" s="1048">
        <v>135600</v>
      </c>
      <c r="R132" s="1048">
        <v>135600</v>
      </c>
      <c r="S132" s="531">
        <f t="shared" si="30"/>
        <v>1627200</v>
      </c>
      <c r="T132" s="531">
        <f t="shared" si="29"/>
        <v>135600</v>
      </c>
      <c r="U132" s="260"/>
      <c r="V132" s="1042" t="s">
        <v>1166</v>
      </c>
      <c r="W132" s="1043"/>
      <c r="X132" s="1043"/>
      <c r="Y132" s="1044"/>
      <c r="Z132" s="244"/>
      <c r="AA132" s="237"/>
      <c r="AB132" s="237"/>
      <c r="AC132" s="237"/>
      <c r="AD132" s="237"/>
      <c r="AE132" s="220"/>
      <c r="AF132" s="220"/>
      <c r="AG132" s="220"/>
      <c r="AH132" s="226"/>
      <c r="AI132" s="227"/>
      <c r="AJ132" s="227"/>
      <c r="AK132" s="237"/>
      <c r="AL132" s="237"/>
      <c r="AM132" s="237"/>
      <c r="AN132" s="237"/>
      <c r="AO132" s="249"/>
      <c r="AP132" s="237"/>
      <c r="AQ132" s="237"/>
      <c r="AR132" s="237"/>
      <c r="AS132" s="237"/>
      <c r="AT132" s="239"/>
      <c r="AV132" s="100"/>
      <c r="AW132" s="100"/>
      <c r="IR132" s="243"/>
    </row>
    <row r="133" spans="1:252" ht="13.5" customHeight="1" x14ac:dyDescent="0.3">
      <c r="A133" s="655"/>
      <c r="B133" s="234"/>
      <c r="C133" s="274" t="s">
        <v>610</v>
      </c>
      <c r="D133" s="1047" t="str">
        <f>'[1]Receita-Despesa'!D133</f>
        <v xml:space="preserve">        13 - Clínica Médica</v>
      </c>
      <c r="E133" s="601"/>
      <c r="F133" s="602"/>
      <c r="G133" s="1048">
        <v>46000</v>
      </c>
      <c r="H133" s="1048">
        <v>46000</v>
      </c>
      <c r="I133" s="1048">
        <v>46000</v>
      </c>
      <c r="J133" s="1048">
        <v>46000</v>
      </c>
      <c r="K133" s="1048">
        <v>46000</v>
      </c>
      <c r="L133" s="1048">
        <v>46000</v>
      </c>
      <c r="M133" s="1048">
        <v>46000</v>
      </c>
      <c r="N133" s="1048">
        <v>46000</v>
      </c>
      <c r="O133" s="1048">
        <v>46000</v>
      </c>
      <c r="P133" s="1048">
        <v>46000</v>
      </c>
      <c r="Q133" s="1048">
        <v>46000</v>
      </c>
      <c r="R133" s="1048">
        <v>46000</v>
      </c>
      <c r="S133" s="531">
        <f t="shared" si="30"/>
        <v>552000</v>
      </c>
      <c r="T133" s="531">
        <f t="shared" si="29"/>
        <v>46000</v>
      </c>
      <c r="U133" s="260"/>
      <c r="V133" s="1042" t="s">
        <v>1166</v>
      </c>
      <c r="W133" s="1043"/>
      <c r="X133" s="1043"/>
      <c r="Y133" s="1044"/>
      <c r="Z133" s="244"/>
      <c r="AA133" s="237"/>
      <c r="AB133" s="237"/>
      <c r="AC133" s="237"/>
      <c r="AD133" s="237"/>
      <c r="AE133" s="220"/>
      <c r="AF133" s="220"/>
      <c r="AG133" s="220"/>
      <c r="AH133" s="226"/>
      <c r="AI133" s="227"/>
      <c r="AJ133" s="227"/>
      <c r="AK133" s="237"/>
      <c r="AL133" s="237"/>
      <c r="AM133" s="237"/>
      <c r="AN133" s="237"/>
      <c r="AO133" s="249"/>
      <c r="AP133" s="237"/>
      <c r="AQ133" s="237"/>
      <c r="AR133" s="237"/>
      <c r="AS133" s="237"/>
      <c r="AT133" s="239"/>
      <c r="AV133" s="100"/>
      <c r="AW133" s="100"/>
      <c r="IR133" s="243"/>
    </row>
    <row r="134" spans="1:252" ht="13.5" customHeight="1" x14ac:dyDescent="0.3">
      <c r="A134" s="655"/>
      <c r="B134" s="234"/>
      <c r="C134" s="274" t="s">
        <v>611</v>
      </c>
      <c r="D134" s="1047" t="str">
        <f>'[1]Receita-Despesa'!D134</f>
        <v xml:space="preserve">        14 - Urgência e Emergência</v>
      </c>
      <c r="E134" s="601"/>
      <c r="F134" s="602"/>
      <c r="G134" s="1048">
        <v>77970</v>
      </c>
      <c r="H134" s="1048">
        <v>77970</v>
      </c>
      <c r="I134" s="1048">
        <v>77970</v>
      </c>
      <c r="J134" s="1048">
        <v>77970</v>
      </c>
      <c r="K134" s="1048">
        <v>77970</v>
      </c>
      <c r="L134" s="1048">
        <v>77970</v>
      </c>
      <c r="M134" s="1048">
        <v>77970</v>
      </c>
      <c r="N134" s="1048">
        <v>77970</v>
      </c>
      <c r="O134" s="1048">
        <v>77970</v>
      </c>
      <c r="P134" s="1048">
        <v>77970</v>
      </c>
      <c r="Q134" s="1048">
        <v>77970</v>
      </c>
      <c r="R134" s="1048">
        <v>77970</v>
      </c>
      <c r="S134" s="531">
        <f t="shared" si="30"/>
        <v>935640</v>
      </c>
      <c r="T134" s="531">
        <f t="shared" si="29"/>
        <v>77970</v>
      </c>
      <c r="U134" s="260"/>
      <c r="V134" s="1042" t="s">
        <v>1166</v>
      </c>
      <c r="W134" s="1043"/>
      <c r="X134" s="1043"/>
      <c r="Y134" s="1044"/>
      <c r="Z134" s="244"/>
      <c r="AA134" s="237"/>
      <c r="AB134" s="237"/>
      <c r="AC134" s="237"/>
      <c r="AD134" s="237"/>
      <c r="AE134" s="220"/>
      <c r="AF134" s="220"/>
      <c r="AG134" s="220"/>
      <c r="AH134" s="226"/>
      <c r="AI134" s="227"/>
      <c r="AJ134" s="227"/>
      <c r="AK134" s="237"/>
      <c r="AL134" s="237"/>
      <c r="AM134" s="237"/>
      <c r="AN134" s="237"/>
      <c r="AO134" s="249"/>
      <c r="AP134" s="237"/>
      <c r="AQ134" s="237"/>
      <c r="AR134" s="237"/>
      <c r="AS134" s="237"/>
      <c r="AT134" s="239"/>
      <c r="AV134" s="100"/>
      <c r="AW134" s="100"/>
      <c r="IR134" s="243"/>
    </row>
    <row r="135" spans="1:252" ht="13.5" customHeight="1" x14ac:dyDescent="0.3">
      <c r="A135" s="655"/>
      <c r="B135" s="234"/>
      <c r="C135" s="274" t="s">
        <v>612</v>
      </c>
      <c r="D135" s="1047" t="str">
        <f>'[1]Receita-Despesa'!D135</f>
        <v xml:space="preserve">        15 - Anestesiologia</v>
      </c>
      <c r="E135" s="601"/>
      <c r="F135" s="602"/>
      <c r="G135" s="1048">
        <v>147700</v>
      </c>
      <c r="H135" s="1048">
        <v>147700</v>
      </c>
      <c r="I135" s="1048">
        <v>147700</v>
      </c>
      <c r="J135" s="1048">
        <v>147700</v>
      </c>
      <c r="K135" s="1048">
        <v>147700</v>
      </c>
      <c r="L135" s="1048">
        <v>147700</v>
      </c>
      <c r="M135" s="1048">
        <v>147700</v>
      </c>
      <c r="N135" s="1048">
        <v>147700</v>
      </c>
      <c r="O135" s="1048">
        <v>147700</v>
      </c>
      <c r="P135" s="1048">
        <v>147700</v>
      </c>
      <c r="Q135" s="1048">
        <v>147700</v>
      </c>
      <c r="R135" s="1048">
        <v>147700</v>
      </c>
      <c r="S135" s="531">
        <f t="shared" si="30"/>
        <v>1772400</v>
      </c>
      <c r="T135" s="531">
        <f t="shared" si="29"/>
        <v>147700</v>
      </c>
      <c r="U135" s="260"/>
      <c r="V135" s="1042" t="s">
        <v>1166</v>
      </c>
      <c r="W135" s="1043"/>
      <c r="X135" s="1043"/>
      <c r="Y135" s="1044"/>
      <c r="Z135" s="244"/>
      <c r="AA135" s="237"/>
      <c r="AB135" s="237"/>
      <c r="AC135" s="237"/>
      <c r="AD135" s="237"/>
      <c r="AE135" s="220"/>
      <c r="AF135" s="220"/>
      <c r="AG135" s="220"/>
      <c r="AH135" s="226"/>
      <c r="AI135" s="227"/>
      <c r="AJ135" s="227"/>
      <c r="AK135" s="237"/>
      <c r="AL135" s="237"/>
      <c r="AM135" s="237"/>
      <c r="AN135" s="237"/>
      <c r="AO135" s="249"/>
      <c r="AP135" s="237"/>
      <c r="AQ135" s="237"/>
      <c r="AR135" s="237"/>
      <c r="AS135" s="237"/>
      <c r="AT135" s="239"/>
      <c r="AV135" s="100"/>
      <c r="AW135" s="100"/>
      <c r="IR135" s="243"/>
    </row>
    <row r="136" spans="1:252" ht="13.5" customHeight="1" x14ac:dyDescent="0.3">
      <c r="A136" s="655"/>
      <c r="B136" s="234"/>
      <c r="C136" s="274" t="s">
        <v>613</v>
      </c>
      <c r="D136" s="1047" t="s">
        <v>1160</v>
      </c>
      <c r="E136" s="601"/>
      <c r="F136" s="602"/>
      <c r="G136" s="1048">
        <v>0</v>
      </c>
      <c r="H136" s="1048">
        <v>0</v>
      </c>
      <c r="I136" s="1048">
        <v>0</v>
      </c>
      <c r="J136" s="1048">
        <v>0</v>
      </c>
      <c r="K136" s="1048">
        <v>0</v>
      </c>
      <c r="L136" s="1048">
        <v>0</v>
      </c>
      <c r="M136" s="1048">
        <v>0</v>
      </c>
      <c r="N136" s="1048">
        <v>0</v>
      </c>
      <c r="O136" s="1048">
        <v>0</v>
      </c>
      <c r="P136" s="1048">
        <v>0</v>
      </c>
      <c r="Q136" s="1048">
        <v>0</v>
      </c>
      <c r="R136" s="1048">
        <v>0</v>
      </c>
      <c r="S136" s="531">
        <f t="shared" si="30"/>
        <v>0</v>
      </c>
      <c r="T136" s="531">
        <f t="shared" si="29"/>
        <v>0</v>
      </c>
      <c r="U136" s="260"/>
      <c r="V136" s="1042" t="s">
        <v>1202</v>
      </c>
      <c r="W136" s="1043"/>
      <c r="X136" s="1043"/>
      <c r="Y136" s="1044"/>
      <c r="Z136" s="244"/>
      <c r="AA136" s="237"/>
      <c r="AB136" s="237"/>
      <c r="AC136" s="237"/>
      <c r="AD136" s="237"/>
      <c r="AE136" s="220"/>
      <c r="AF136" s="220"/>
      <c r="AG136" s="220"/>
      <c r="AH136" s="226"/>
      <c r="AI136" s="227"/>
      <c r="AJ136" s="227"/>
      <c r="AK136" s="237"/>
      <c r="AL136" s="237"/>
      <c r="AM136" s="237"/>
      <c r="AN136" s="237"/>
      <c r="AO136" s="249"/>
      <c r="AP136" s="237"/>
      <c r="AQ136" s="237"/>
      <c r="AR136" s="237"/>
      <c r="AS136" s="237"/>
      <c r="AT136" s="239"/>
      <c r="AV136" s="100"/>
      <c r="AW136" s="100"/>
      <c r="IR136" s="243"/>
    </row>
    <row r="137" spans="1:252" ht="13.5" customHeight="1" x14ac:dyDescent="0.3">
      <c r="A137" s="655"/>
      <c r="B137" s="234"/>
      <c r="C137" s="274" t="s">
        <v>614</v>
      </c>
      <c r="D137" s="1047"/>
      <c r="E137" s="601"/>
      <c r="F137" s="602"/>
      <c r="G137" s="264">
        <v>0</v>
      </c>
      <c r="H137" s="264">
        <v>0</v>
      </c>
      <c r="I137" s="264">
        <v>0</v>
      </c>
      <c r="J137" s="264">
        <v>0</v>
      </c>
      <c r="K137" s="264">
        <v>0</v>
      </c>
      <c r="L137" s="264">
        <v>0</v>
      </c>
      <c r="M137" s="264">
        <v>0</v>
      </c>
      <c r="N137" s="264">
        <v>0</v>
      </c>
      <c r="O137" s="264">
        <v>0</v>
      </c>
      <c r="P137" s="264">
        <v>0</v>
      </c>
      <c r="Q137" s="264">
        <v>0</v>
      </c>
      <c r="R137" s="264">
        <v>0</v>
      </c>
      <c r="S137" s="531">
        <f t="shared" si="30"/>
        <v>0</v>
      </c>
      <c r="T137" s="531">
        <f t="shared" si="29"/>
        <v>0</v>
      </c>
      <c r="U137" s="260"/>
      <c r="V137" s="1267"/>
      <c r="W137" s="1268"/>
      <c r="X137" s="1268"/>
      <c r="Y137" s="1269"/>
      <c r="Z137" s="244"/>
      <c r="AA137" s="237"/>
      <c r="AB137" s="237"/>
      <c r="AC137" s="237"/>
      <c r="AD137" s="237"/>
      <c r="AE137" s="220"/>
      <c r="AF137" s="220"/>
      <c r="AG137" s="220"/>
      <c r="AH137" s="226"/>
      <c r="AI137" s="227"/>
      <c r="AJ137" s="227"/>
      <c r="AK137" s="237"/>
      <c r="AL137" s="237"/>
      <c r="AM137" s="237"/>
      <c r="AN137" s="237"/>
      <c r="AO137" s="249"/>
      <c r="AP137" s="237"/>
      <c r="AQ137" s="237"/>
      <c r="AR137" s="237"/>
      <c r="AS137" s="237"/>
      <c r="AT137" s="239"/>
      <c r="AV137" s="100"/>
      <c r="AW137" s="100"/>
      <c r="IR137" s="243"/>
    </row>
    <row r="138" spans="1:252" ht="13.5" customHeight="1" x14ac:dyDescent="0.3">
      <c r="A138" s="655"/>
      <c r="B138" s="234"/>
      <c r="C138" s="274" t="s">
        <v>615</v>
      </c>
      <c r="D138" s="1047"/>
      <c r="E138" s="601"/>
      <c r="F138" s="602"/>
      <c r="G138" s="264">
        <v>0</v>
      </c>
      <c r="H138" s="264">
        <v>0</v>
      </c>
      <c r="I138" s="264">
        <v>0</v>
      </c>
      <c r="J138" s="264">
        <v>0</v>
      </c>
      <c r="K138" s="264">
        <v>0</v>
      </c>
      <c r="L138" s="264">
        <v>0</v>
      </c>
      <c r="M138" s="264">
        <v>0</v>
      </c>
      <c r="N138" s="264">
        <v>0</v>
      </c>
      <c r="O138" s="264">
        <v>0</v>
      </c>
      <c r="P138" s="264">
        <v>0</v>
      </c>
      <c r="Q138" s="264">
        <v>0</v>
      </c>
      <c r="R138" s="264">
        <v>0</v>
      </c>
      <c r="S138" s="531">
        <f t="shared" si="30"/>
        <v>0</v>
      </c>
      <c r="T138" s="531">
        <f t="shared" si="29"/>
        <v>0</v>
      </c>
      <c r="U138" s="260"/>
      <c r="V138" s="1267"/>
      <c r="W138" s="1268"/>
      <c r="X138" s="1268"/>
      <c r="Y138" s="1269"/>
      <c r="Z138" s="244"/>
      <c r="AA138" s="237"/>
      <c r="AB138" s="237"/>
      <c r="AC138" s="237"/>
      <c r="AD138" s="237"/>
      <c r="AE138" s="220"/>
      <c r="AF138" s="220"/>
      <c r="AG138" s="220"/>
      <c r="AH138" s="226"/>
      <c r="AI138" s="227"/>
      <c r="AJ138" s="227"/>
      <c r="AK138" s="237"/>
      <c r="AL138" s="237"/>
      <c r="AM138" s="237"/>
      <c r="AN138" s="237"/>
      <c r="AO138" s="249"/>
      <c r="AP138" s="237"/>
      <c r="AQ138" s="237"/>
      <c r="AR138" s="237"/>
      <c r="AS138" s="237"/>
      <c r="AT138" s="239"/>
      <c r="AV138" s="100"/>
      <c r="AW138" s="100"/>
      <c r="IR138" s="243"/>
    </row>
    <row r="139" spans="1:252" ht="13.5" customHeight="1" x14ac:dyDescent="0.3">
      <c r="A139" s="655"/>
      <c r="B139" s="234"/>
      <c r="C139" s="274" t="s">
        <v>616</v>
      </c>
      <c r="D139" s="1047"/>
      <c r="E139" s="601"/>
      <c r="F139" s="602"/>
      <c r="G139" s="264">
        <v>0</v>
      </c>
      <c r="H139" s="264">
        <v>0</v>
      </c>
      <c r="I139" s="264">
        <v>0</v>
      </c>
      <c r="J139" s="264">
        <v>0</v>
      </c>
      <c r="K139" s="264">
        <v>0</v>
      </c>
      <c r="L139" s="264">
        <v>0</v>
      </c>
      <c r="M139" s="264">
        <v>0</v>
      </c>
      <c r="N139" s="264">
        <v>0</v>
      </c>
      <c r="O139" s="264">
        <v>0</v>
      </c>
      <c r="P139" s="264">
        <v>0</v>
      </c>
      <c r="Q139" s="264">
        <v>0</v>
      </c>
      <c r="R139" s="264">
        <v>0</v>
      </c>
      <c r="S139" s="531">
        <f t="shared" si="30"/>
        <v>0</v>
      </c>
      <c r="T139" s="531">
        <f t="shared" si="29"/>
        <v>0</v>
      </c>
      <c r="U139" s="260"/>
      <c r="V139" s="1267"/>
      <c r="W139" s="1268"/>
      <c r="X139" s="1268"/>
      <c r="Y139" s="1269"/>
      <c r="Z139" s="244"/>
      <c r="AA139" s="237"/>
      <c r="AB139" s="237"/>
      <c r="AC139" s="237"/>
      <c r="AD139" s="237"/>
      <c r="AE139" s="220"/>
      <c r="AF139" s="220"/>
      <c r="AG139" s="220"/>
      <c r="AH139" s="226"/>
      <c r="AI139" s="227"/>
      <c r="AJ139" s="227"/>
      <c r="AK139" s="237"/>
      <c r="AL139" s="237"/>
      <c r="AM139" s="237"/>
      <c r="AN139" s="237"/>
      <c r="AO139" s="249"/>
      <c r="AP139" s="237"/>
      <c r="AQ139" s="237"/>
      <c r="AR139" s="237"/>
      <c r="AS139" s="237"/>
      <c r="AT139" s="239"/>
      <c r="AV139" s="100"/>
      <c r="AW139" s="100"/>
      <c r="IR139" s="243"/>
    </row>
    <row r="140" spans="1:252" ht="13.5" customHeight="1" x14ac:dyDescent="0.3">
      <c r="A140" s="655"/>
      <c r="B140" s="234"/>
      <c r="C140" s="274" t="s">
        <v>617</v>
      </c>
      <c r="D140" s="1047"/>
      <c r="E140" s="601"/>
      <c r="F140" s="602"/>
      <c r="G140" s="264">
        <v>0</v>
      </c>
      <c r="H140" s="264">
        <v>0</v>
      </c>
      <c r="I140" s="264">
        <v>0</v>
      </c>
      <c r="J140" s="264">
        <v>0</v>
      </c>
      <c r="K140" s="264">
        <v>0</v>
      </c>
      <c r="L140" s="264">
        <v>0</v>
      </c>
      <c r="M140" s="264">
        <v>0</v>
      </c>
      <c r="N140" s="264">
        <v>0</v>
      </c>
      <c r="O140" s="264">
        <v>0</v>
      </c>
      <c r="P140" s="264">
        <v>0</v>
      </c>
      <c r="Q140" s="264">
        <v>0</v>
      </c>
      <c r="R140" s="264">
        <v>0</v>
      </c>
      <c r="S140" s="531">
        <f t="shared" si="30"/>
        <v>0</v>
      </c>
      <c r="T140" s="531">
        <f t="shared" si="29"/>
        <v>0</v>
      </c>
      <c r="U140" s="260"/>
      <c r="V140" s="1267"/>
      <c r="W140" s="1268"/>
      <c r="X140" s="1268"/>
      <c r="Y140" s="1269"/>
      <c r="Z140" s="244"/>
      <c r="AA140" s="237"/>
      <c r="AB140" s="237"/>
      <c r="AC140" s="237"/>
      <c r="AD140" s="237"/>
      <c r="AE140" s="220"/>
      <c r="AF140" s="220"/>
      <c r="AG140" s="220"/>
      <c r="AH140" s="226"/>
      <c r="AI140" s="227"/>
      <c r="AJ140" s="227"/>
      <c r="AK140" s="237"/>
      <c r="AL140" s="237"/>
      <c r="AM140" s="237"/>
      <c r="AN140" s="237"/>
      <c r="AO140" s="249"/>
      <c r="AP140" s="237"/>
      <c r="AQ140" s="237"/>
      <c r="AR140" s="237"/>
      <c r="AS140" s="237"/>
      <c r="AT140" s="239"/>
      <c r="AV140" s="100"/>
      <c r="AW140" s="100"/>
      <c r="IR140" s="243"/>
    </row>
    <row r="141" spans="1:252" ht="13.5" customHeight="1" x14ac:dyDescent="0.3">
      <c r="A141" s="655"/>
      <c r="B141" s="234"/>
      <c r="C141" s="274" t="s">
        <v>618</v>
      </c>
      <c r="D141" s="1047"/>
      <c r="E141" s="601"/>
      <c r="F141" s="602"/>
      <c r="G141" s="264">
        <v>0</v>
      </c>
      <c r="H141" s="264">
        <v>0</v>
      </c>
      <c r="I141" s="264">
        <v>0</v>
      </c>
      <c r="J141" s="264">
        <v>0</v>
      </c>
      <c r="K141" s="264">
        <v>0</v>
      </c>
      <c r="L141" s="264">
        <v>0</v>
      </c>
      <c r="M141" s="264">
        <v>0</v>
      </c>
      <c r="N141" s="264">
        <v>0</v>
      </c>
      <c r="O141" s="264">
        <v>0</v>
      </c>
      <c r="P141" s="264">
        <v>0</v>
      </c>
      <c r="Q141" s="264">
        <v>0</v>
      </c>
      <c r="R141" s="264">
        <v>0</v>
      </c>
      <c r="S141" s="531">
        <f t="shared" si="30"/>
        <v>0</v>
      </c>
      <c r="T141" s="531">
        <f t="shared" si="29"/>
        <v>0</v>
      </c>
      <c r="U141" s="260"/>
      <c r="V141" s="1267"/>
      <c r="W141" s="1268"/>
      <c r="X141" s="1268"/>
      <c r="Y141" s="1269"/>
      <c r="Z141" s="244"/>
      <c r="AA141" s="237"/>
      <c r="AB141" s="237"/>
      <c r="AC141" s="237"/>
      <c r="AD141" s="237"/>
      <c r="AE141" s="220"/>
      <c r="AF141" s="220"/>
      <c r="AG141" s="220"/>
      <c r="AH141" s="226"/>
      <c r="AI141" s="227"/>
      <c r="AJ141" s="227"/>
      <c r="AK141" s="237"/>
      <c r="AL141" s="237"/>
      <c r="AM141" s="237"/>
      <c r="AN141" s="237"/>
      <c r="AO141" s="249"/>
      <c r="AP141" s="237"/>
      <c r="AQ141" s="237"/>
      <c r="AR141" s="237"/>
      <c r="AS141" s="237"/>
      <c r="AT141" s="239"/>
      <c r="AV141" s="100"/>
      <c r="AW141" s="100"/>
      <c r="IR141" s="243"/>
    </row>
    <row r="142" spans="1:252" ht="13.5" customHeight="1" x14ac:dyDescent="0.3">
      <c r="A142" s="655"/>
      <c r="B142" s="234"/>
      <c r="C142" s="274" t="s">
        <v>619</v>
      </c>
      <c r="D142" s="1047"/>
      <c r="E142" s="601"/>
      <c r="F142" s="602"/>
      <c r="G142" s="264">
        <v>0</v>
      </c>
      <c r="H142" s="264">
        <v>0</v>
      </c>
      <c r="I142" s="264">
        <v>0</v>
      </c>
      <c r="J142" s="264">
        <v>0</v>
      </c>
      <c r="K142" s="264">
        <v>0</v>
      </c>
      <c r="L142" s="264">
        <v>0</v>
      </c>
      <c r="M142" s="264">
        <v>0</v>
      </c>
      <c r="N142" s="264">
        <v>0</v>
      </c>
      <c r="O142" s="264">
        <v>0</v>
      </c>
      <c r="P142" s="264">
        <v>0</v>
      </c>
      <c r="Q142" s="264">
        <v>0</v>
      </c>
      <c r="R142" s="264">
        <v>0</v>
      </c>
      <c r="S142" s="531">
        <f t="shared" si="30"/>
        <v>0</v>
      </c>
      <c r="T142" s="531">
        <f t="shared" si="29"/>
        <v>0</v>
      </c>
      <c r="U142" s="260"/>
      <c r="V142" s="1267"/>
      <c r="W142" s="1268"/>
      <c r="X142" s="1268"/>
      <c r="Y142" s="1269"/>
      <c r="Z142" s="244"/>
      <c r="AA142" s="237"/>
      <c r="AB142" s="237"/>
      <c r="AC142" s="237"/>
      <c r="AD142" s="237"/>
      <c r="AE142" s="220"/>
      <c r="AF142" s="220"/>
      <c r="AG142" s="220"/>
      <c r="AH142" s="226"/>
      <c r="AI142" s="227"/>
      <c r="AJ142" s="227"/>
      <c r="AK142" s="237"/>
      <c r="AL142" s="237"/>
      <c r="AM142" s="237"/>
      <c r="AN142" s="237"/>
      <c r="AO142" s="249"/>
      <c r="AP142" s="237"/>
      <c r="AQ142" s="237"/>
      <c r="AR142" s="237"/>
      <c r="AS142" s="237"/>
      <c r="AT142" s="239"/>
      <c r="AV142" s="100"/>
      <c r="AW142" s="100"/>
      <c r="IR142" s="272"/>
    </row>
    <row r="143" spans="1:252" ht="13.5" customHeight="1" x14ac:dyDescent="0.3">
      <c r="A143" s="655"/>
      <c r="B143" s="234"/>
      <c r="C143" s="274" t="s">
        <v>620</v>
      </c>
      <c r="D143" s="1047"/>
      <c r="E143" s="601"/>
      <c r="F143" s="602"/>
      <c r="G143" s="264">
        <v>0</v>
      </c>
      <c r="H143" s="264">
        <v>0</v>
      </c>
      <c r="I143" s="264">
        <v>0</v>
      </c>
      <c r="J143" s="264">
        <v>0</v>
      </c>
      <c r="K143" s="264">
        <v>0</v>
      </c>
      <c r="L143" s="264">
        <v>0</v>
      </c>
      <c r="M143" s="264">
        <v>0</v>
      </c>
      <c r="N143" s="264">
        <v>0</v>
      </c>
      <c r="O143" s="264">
        <v>0</v>
      </c>
      <c r="P143" s="264">
        <v>0</v>
      </c>
      <c r="Q143" s="264">
        <v>0</v>
      </c>
      <c r="R143" s="264">
        <v>0</v>
      </c>
      <c r="S143" s="531">
        <f t="shared" si="30"/>
        <v>0</v>
      </c>
      <c r="T143" s="531">
        <f t="shared" si="29"/>
        <v>0</v>
      </c>
      <c r="U143" s="260"/>
      <c r="V143" s="1267"/>
      <c r="W143" s="1268"/>
      <c r="X143" s="1268"/>
      <c r="Y143" s="1269"/>
      <c r="Z143" s="244"/>
      <c r="AA143" s="237"/>
      <c r="AB143" s="237"/>
      <c r="AC143" s="237"/>
      <c r="AD143" s="237"/>
      <c r="AE143" s="220"/>
      <c r="AF143" s="220"/>
      <c r="AG143" s="220"/>
      <c r="AH143" s="226"/>
      <c r="AI143" s="227"/>
      <c r="AJ143" s="227"/>
      <c r="AK143" s="237"/>
      <c r="AL143" s="237"/>
      <c r="AM143" s="237"/>
      <c r="AN143" s="237"/>
      <c r="AO143" s="249"/>
      <c r="AP143" s="237"/>
      <c r="AQ143" s="237"/>
      <c r="AR143" s="237"/>
      <c r="AS143" s="237"/>
      <c r="AT143" s="239"/>
      <c r="AV143" s="100"/>
      <c r="AW143" s="100"/>
      <c r="IR143" s="240"/>
    </row>
    <row r="144" spans="1:252" ht="13.5" customHeight="1" x14ac:dyDescent="0.3">
      <c r="A144" s="655"/>
      <c r="B144" s="234"/>
      <c r="C144" s="274" t="s">
        <v>621</v>
      </c>
      <c r="D144" s="1047"/>
      <c r="E144" s="601"/>
      <c r="F144" s="602"/>
      <c r="G144" s="264">
        <v>0</v>
      </c>
      <c r="H144" s="264">
        <v>0</v>
      </c>
      <c r="I144" s="264">
        <v>0</v>
      </c>
      <c r="J144" s="264">
        <v>0</v>
      </c>
      <c r="K144" s="264">
        <v>0</v>
      </c>
      <c r="L144" s="264">
        <v>0</v>
      </c>
      <c r="M144" s="264">
        <v>0</v>
      </c>
      <c r="N144" s="264">
        <v>0</v>
      </c>
      <c r="O144" s="264">
        <v>0</v>
      </c>
      <c r="P144" s="264">
        <v>0</v>
      </c>
      <c r="Q144" s="264">
        <v>0</v>
      </c>
      <c r="R144" s="264">
        <v>0</v>
      </c>
      <c r="S144" s="531">
        <f t="shared" ref="S144:S163" si="31">SUM(G144:R144)</f>
        <v>0</v>
      </c>
      <c r="T144" s="531">
        <f t="shared" si="29"/>
        <v>0</v>
      </c>
      <c r="U144" s="260"/>
      <c r="V144" s="1267"/>
      <c r="W144" s="1268"/>
      <c r="X144" s="1268"/>
      <c r="Y144" s="1269"/>
      <c r="Z144" s="244"/>
      <c r="AA144" s="237"/>
      <c r="AB144" s="237"/>
      <c r="AC144" s="237"/>
      <c r="AD144" s="237"/>
      <c r="AE144" s="220"/>
      <c r="AF144" s="220"/>
      <c r="AG144" s="220"/>
      <c r="AH144" s="226"/>
      <c r="AI144" s="227"/>
      <c r="AJ144" s="227"/>
      <c r="AK144" s="237"/>
      <c r="AL144" s="237"/>
      <c r="AM144" s="237"/>
      <c r="AN144" s="237"/>
      <c r="AO144" s="249"/>
      <c r="AP144" s="237"/>
      <c r="AQ144" s="237"/>
      <c r="AR144" s="237"/>
      <c r="AS144" s="237"/>
      <c r="AT144" s="239"/>
      <c r="AV144" s="100"/>
      <c r="AW144" s="100"/>
      <c r="IR144" s="252"/>
    </row>
    <row r="145" spans="1:252" ht="13.5" customHeight="1" x14ac:dyDescent="0.3">
      <c r="A145" s="655"/>
      <c r="B145" s="234"/>
      <c r="C145" s="274" t="s">
        <v>622</v>
      </c>
      <c r="D145" s="1047"/>
      <c r="E145" s="601"/>
      <c r="F145" s="602"/>
      <c r="G145" s="264">
        <v>0</v>
      </c>
      <c r="H145" s="264">
        <v>0</v>
      </c>
      <c r="I145" s="264">
        <v>0</v>
      </c>
      <c r="J145" s="264">
        <v>0</v>
      </c>
      <c r="K145" s="264">
        <v>0</v>
      </c>
      <c r="L145" s="264">
        <v>0</v>
      </c>
      <c r="M145" s="264">
        <v>0</v>
      </c>
      <c r="N145" s="264">
        <v>0</v>
      </c>
      <c r="O145" s="264">
        <v>0</v>
      </c>
      <c r="P145" s="264">
        <v>0</v>
      </c>
      <c r="Q145" s="264">
        <v>0</v>
      </c>
      <c r="R145" s="264">
        <v>0</v>
      </c>
      <c r="S145" s="531">
        <f t="shared" si="31"/>
        <v>0</v>
      </c>
      <c r="T145" s="531">
        <f t="shared" si="29"/>
        <v>0</v>
      </c>
      <c r="U145" s="260"/>
      <c r="V145" s="1267"/>
      <c r="W145" s="1268"/>
      <c r="X145" s="1268"/>
      <c r="Y145" s="1269"/>
      <c r="Z145" s="244"/>
      <c r="AA145" s="237"/>
      <c r="AB145" s="237"/>
      <c r="AC145" s="237"/>
      <c r="AD145" s="237"/>
      <c r="AE145" s="220"/>
      <c r="AF145" s="220"/>
      <c r="AG145" s="220"/>
      <c r="AH145" s="226"/>
      <c r="AI145" s="227"/>
      <c r="AJ145" s="227"/>
      <c r="AK145" s="237"/>
      <c r="AL145" s="237"/>
      <c r="AM145" s="237"/>
      <c r="AN145" s="237"/>
      <c r="AO145" s="249"/>
      <c r="AP145" s="237"/>
      <c r="AQ145" s="237"/>
      <c r="AR145" s="237"/>
      <c r="AS145" s="237"/>
      <c r="AT145" s="239"/>
      <c r="AV145" s="100"/>
      <c r="AW145" s="100"/>
      <c r="IR145" s="243"/>
    </row>
    <row r="146" spans="1:252" ht="13.5" customHeight="1" x14ac:dyDescent="0.3">
      <c r="A146" s="655"/>
      <c r="B146" s="234"/>
      <c r="C146" s="274" t="s">
        <v>623</v>
      </c>
      <c r="D146" s="1047"/>
      <c r="E146" s="601"/>
      <c r="F146" s="602"/>
      <c r="G146" s="264">
        <v>0</v>
      </c>
      <c r="H146" s="264">
        <v>0</v>
      </c>
      <c r="I146" s="264">
        <v>0</v>
      </c>
      <c r="J146" s="264">
        <v>0</v>
      </c>
      <c r="K146" s="264">
        <v>0</v>
      </c>
      <c r="L146" s="264">
        <v>0</v>
      </c>
      <c r="M146" s="264">
        <v>0</v>
      </c>
      <c r="N146" s="264">
        <v>0</v>
      </c>
      <c r="O146" s="264">
        <v>0</v>
      </c>
      <c r="P146" s="264">
        <v>0</v>
      </c>
      <c r="Q146" s="264">
        <v>0</v>
      </c>
      <c r="R146" s="264">
        <v>0</v>
      </c>
      <c r="S146" s="531">
        <f t="shared" si="31"/>
        <v>0</v>
      </c>
      <c r="T146" s="531">
        <f t="shared" si="29"/>
        <v>0</v>
      </c>
      <c r="U146" s="260"/>
      <c r="V146" s="1267"/>
      <c r="W146" s="1268"/>
      <c r="X146" s="1268"/>
      <c r="Y146" s="1269"/>
      <c r="Z146" s="244"/>
      <c r="AA146" s="237"/>
      <c r="AB146" s="237"/>
      <c r="AC146" s="237"/>
      <c r="AD146" s="237"/>
      <c r="AE146" s="220"/>
      <c r="AF146" s="220"/>
      <c r="AG146" s="220"/>
      <c r="AH146" s="226"/>
      <c r="AI146" s="227"/>
      <c r="AJ146" s="227"/>
      <c r="AK146" s="237"/>
      <c r="AL146" s="237"/>
      <c r="AM146" s="237"/>
      <c r="AN146" s="237"/>
      <c r="AO146" s="249"/>
      <c r="AP146" s="237"/>
      <c r="AQ146" s="237"/>
      <c r="AR146" s="237"/>
      <c r="AS146" s="237"/>
      <c r="AT146" s="239"/>
      <c r="AV146" s="100"/>
      <c r="AW146" s="100"/>
      <c r="IR146" s="243"/>
    </row>
    <row r="147" spans="1:252" ht="13.5" customHeight="1" x14ac:dyDescent="0.3">
      <c r="A147" s="655"/>
      <c r="B147" s="234"/>
      <c r="C147" s="274" t="s">
        <v>624</v>
      </c>
      <c r="D147" s="1047"/>
      <c r="E147" s="601"/>
      <c r="F147" s="602"/>
      <c r="G147" s="264">
        <v>0</v>
      </c>
      <c r="H147" s="264">
        <v>0</v>
      </c>
      <c r="I147" s="264">
        <v>0</v>
      </c>
      <c r="J147" s="264">
        <v>0</v>
      </c>
      <c r="K147" s="264">
        <v>0</v>
      </c>
      <c r="L147" s="264">
        <v>0</v>
      </c>
      <c r="M147" s="264">
        <v>0</v>
      </c>
      <c r="N147" s="264">
        <v>0</v>
      </c>
      <c r="O147" s="264">
        <v>0</v>
      </c>
      <c r="P147" s="264">
        <v>0</v>
      </c>
      <c r="Q147" s="264">
        <v>0</v>
      </c>
      <c r="R147" s="264">
        <v>0</v>
      </c>
      <c r="S147" s="531">
        <f t="shared" si="31"/>
        <v>0</v>
      </c>
      <c r="T147" s="531">
        <f t="shared" si="29"/>
        <v>0</v>
      </c>
      <c r="U147" s="260"/>
      <c r="V147" s="1267"/>
      <c r="W147" s="1268"/>
      <c r="X147" s="1268"/>
      <c r="Y147" s="1269"/>
      <c r="Z147" s="244"/>
      <c r="AA147" s="237"/>
      <c r="AB147" s="237"/>
      <c r="AC147" s="237"/>
      <c r="AD147" s="237"/>
      <c r="AE147" s="220"/>
      <c r="AF147" s="220"/>
      <c r="AG147" s="220"/>
      <c r="AH147" s="226"/>
      <c r="AI147" s="227"/>
      <c r="AJ147" s="227"/>
      <c r="AK147" s="237"/>
      <c r="AL147" s="237"/>
      <c r="AM147" s="237"/>
      <c r="AN147" s="237"/>
      <c r="AO147" s="249"/>
      <c r="AP147" s="237"/>
      <c r="AQ147" s="237"/>
      <c r="AR147" s="237"/>
      <c r="AS147" s="237"/>
      <c r="AT147" s="239"/>
      <c r="AV147" s="100"/>
      <c r="AW147" s="100"/>
      <c r="IR147" s="243"/>
    </row>
    <row r="148" spans="1:252" ht="13.5" customHeight="1" x14ac:dyDescent="0.3">
      <c r="A148" s="655"/>
      <c r="B148" s="234"/>
      <c r="C148" s="274" t="s">
        <v>625</v>
      </c>
      <c r="D148" s="1047"/>
      <c r="E148" s="601"/>
      <c r="F148" s="602"/>
      <c r="G148" s="264">
        <v>0</v>
      </c>
      <c r="H148" s="264">
        <v>0</v>
      </c>
      <c r="I148" s="264">
        <v>0</v>
      </c>
      <c r="J148" s="264">
        <v>0</v>
      </c>
      <c r="K148" s="264">
        <v>0</v>
      </c>
      <c r="L148" s="264">
        <v>0</v>
      </c>
      <c r="M148" s="264">
        <v>0</v>
      </c>
      <c r="N148" s="264">
        <v>0</v>
      </c>
      <c r="O148" s="264">
        <v>0</v>
      </c>
      <c r="P148" s="264">
        <v>0</v>
      </c>
      <c r="Q148" s="264">
        <v>0</v>
      </c>
      <c r="R148" s="264">
        <v>0</v>
      </c>
      <c r="S148" s="531">
        <f t="shared" si="31"/>
        <v>0</v>
      </c>
      <c r="T148" s="531">
        <f t="shared" si="29"/>
        <v>0</v>
      </c>
      <c r="U148" s="260"/>
      <c r="V148" s="1267"/>
      <c r="W148" s="1268"/>
      <c r="X148" s="1268"/>
      <c r="Y148" s="1269"/>
      <c r="Z148" s="244"/>
      <c r="AA148" s="237"/>
      <c r="AB148" s="237"/>
      <c r="AC148" s="237"/>
      <c r="AD148" s="237"/>
      <c r="AE148" s="220"/>
      <c r="AF148" s="220"/>
      <c r="AG148" s="220"/>
      <c r="AH148" s="226"/>
      <c r="AI148" s="227"/>
      <c r="AJ148" s="227"/>
      <c r="AK148" s="237"/>
      <c r="AL148" s="237"/>
      <c r="AM148" s="237"/>
      <c r="AN148" s="237"/>
      <c r="AO148" s="249"/>
      <c r="AP148" s="237"/>
      <c r="AQ148" s="237"/>
      <c r="AR148" s="237"/>
      <c r="AS148" s="237"/>
      <c r="AT148" s="239"/>
      <c r="AV148" s="100"/>
      <c r="AW148" s="100"/>
      <c r="IR148" s="243"/>
    </row>
    <row r="149" spans="1:252" ht="13.5" customHeight="1" x14ac:dyDescent="0.3">
      <c r="A149" s="655"/>
      <c r="B149" s="234"/>
      <c r="C149" s="274" t="s">
        <v>626</v>
      </c>
      <c r="D149" s="1047"/>
      <c r="E149" s="601"/>
      <c r="F149" s="602"/>
      <c r="G149" s="264">
        <v>0</v>
      </c>
      <c r="H149" s="264">
        <v>0</v>
      </c>
      <c r="I149" s="264">
        <v>0</v>
      </c>
      <c r="J149" s="264">
        <v>0</v>
      </c>
      <c r="K149" s="264">
        <v>0</v>
      </c>
      <c r="L149" s="264">
        <v>0</v>
      </c>
      <c r="M149" s="264">
        <v>0</v>
      </c>
      <c r="N149" s="264">
        <v>0</v>
      </c>
      <c r="O149" s="264">
        <v>0</v>
      </c>
      <c r="P149" s="264">
        <v>0</v>
      </c>
      <c r="Q149" s="264">
        <v>0</v>
      </c>
      <c r="R149" s="264">
        <v>0</v>
      </c>
      <c r="S149" s="531">
        <f t="shared" si="31"/>
        <v>0</v>
      </c>
      <c r="T149" s="531">
        <f t="shared" si="29"/>
        <v>0</v>
      </c>
      <c r="U149" s="260"/>
      <c r="V149" s="1267"/>
      <c r="W149" s="1268"/>
      <c r="X149" s="1268"/>
      <c r="Y149" s="1269"/>
      <c r="Z149" s="244"/>
      <c r="AA149" s="237"/>
      <c r="AB149" s="237"/>
      <c r="AC149" s="237"/>
      <c r="AD149" s="237"/>
      <c r="AE149" s="220"/>
      <c r="AF149" s="220"/>
      <c r="AG149" s="220"/>
      <c r="AH149" s="226"/>
      <c r="AI149" s="227"/>
      <c r="AJ149" s="227"/>
      <c r="AK149" s="237"/>
      <c r="AL149" s="237"/>
      <c r="AM149" s="237"/>
      <c r="AN149" s="237"/>
      <c r="AO149" s="249"/>
      <c r="AP149" s="237"/>
      <c r="AQ149" s="237"/>
      <c r="AR149" s="237"/>
      <c r="AS149" s="237"/>
      <c r="AT149" s="239"/>
      <c r="AV149" s="100"/>
      <c r="AW149" s="100"/>
      <c r="IR149" s="243"/>
    </row>
    <row r="150" spans="1:252" ht="13.5" customHeight="1" x14ac:dyDescent="0.3">
      <c r="A150" s="655"/>
      <c r="B150" s="234"/>
      <c r="C150" s="274" t="s">
        <v>627</v>
      </c>
      <c r="D150" s="1047"/>
      <c r="E150" s="601"/>
      <c r="F150" s="602"/>
      <c r="G150" s="264">
        <v>0</v>
      </c>
      <c r="H150" s="264">
        <v>0</v>
      </c>
      <c r="I150" s="264">
        <v>0</v>
      </c>
      <c r="J150" s="264">
        <v>0</v>
      </c>
      <c r="K150" s="264">
        <v>0</v>
      </c>
      <c r="L150" s="264">
        <v>0</v>
      </c>
      <c r="M150" s="264">
        <v>0</v>
      </c>
      <c r="N150" s="264">
        <v>0</v>
      </c>
      <c r="O150" s="264">
        <v>0</v>
      </c>
      <c r="P150" s="264">
        <v>0</v>
      </c>
      <c r="Q150" s="264">
        <v>0</v>
      </c>
      <c r="R150" s="264">
        <v>0</v>
      </c>
      <c r="S150" s="531">
        <f t="shared" si="31"/>
        <v>0</v>
      </c>
      <c r="T150" s="531">
        <f t="shared" si="29"/>
        <v>0</v>
      </c>
      <c r="U150" s="260"/>
      <c r="V150" s="1267"/>
      <c r="W150" s="1268"/>
      <c r="X150" s="1268"/>
      <c r="Y150" s="1269"/>
      <c r="Z150" s="244"/>
      <c r="AA150" s="237"/>
      <c r="AB150" s="237"/>
      <c r="AC150" s="237"/>
      <c r="AD150" s="237"/>
      <c r="AE150" s="220"/>
      <c r="AF150" s="220"/>
      <c r="AG150" s="220"/>
      <c r="AH150" s="226"/>
      <c r="AI150" s="227"/>
      <c r="AJ150" s="227"/>
      <c r="AK150" s="237"/>
      <c r="AL150" s="237"/>
      <c r="AM150" s="237"/>
      <c r="AN150" s="237"/>
      <c r="AO150" s="249"/>
      <c r="AP150" s="237"/>
      <c r="AQ150" s="237"/>
      <c r="AR150" s="237"/>
      <c r="AS150" s="237"/>
      <c r="AT150" s="239"/>
      <c r="AV150" s="100"/>
      <c r="AW150" s="100"/>
      <c r="IR150" s="243"/>
    </row>
    <row r="151" spans="1:252" ht="13.5" customHeight="1" x14ac:dyDescent="0.3">
      <c r="A151" s="655"/>
      <c r="B151" s="234"/>
      <c r="C151" s="274" t="s">
        <v>628</v>
      </c>
      <c r="D151" s="1047"/>
      <c r="E151" s="601"/>
      <c r="F151" s="602"/>
      <c r="G151" s="264">
        <v>0</v>
      </c>
      <c r="H151" s="264">
        <v>0</v>
      </c>
      <c r="I151" s="264">
        <v>0</v>
      </c>
      <c r="J151" s="264">
        <v>0</v>
      </c>
      <c r="K151" s="264">
        <v>0</v>
      </c>
      <c r="L151" s="264">
        <v>0</v>
      </c>
      <c r="M151" s="264">
        <v>0</v>
      </c>
      <c r="N151" s="264">
        <v>0</v>
      </c>
      <c r="O151" s="264">
        <v>0</v>
      </c>
      <c r="P151" s="264">
        <v>0</v>
      </c>
      <c r="Q151" s="264">
        <v>0</v>
      </c>
      <c r="R151" s="264">
        <v>0</v>
      </c>
      <c r="S151" s="531">
        <f t="shared" si="31"/>
        <v>0</v>
      </c>
      <c r="T151" s="531">
        <f t="shared" si="29"/>
        <v>0</v>
      </c>
      <c r="U151" s="260"/>
      <c r="V151" s="1267"/>
      <c r="W151" s="1268"/>
      <c r="X151" s="1268"/>
      <c r="Y151" s="1269"/>
      <c r="Z151" s="244"/>
      <c r="AA151" s="237"/>
      <c r="AB151" s="237"/>
      <c r="AC151" s="237"/>
      <c r="AD151" s="237"/>
      <c r="AE151" s="220"/>
      <c r="AF151" s="220"/>
      <c r="AG151" s="220"/>
      <c r="AH151" s="226"/>
      <c r="AI151" s="227"/>
      <c r="AJ151" s="227"/>
      <c r="AK151" s="237"/>
      <c r="AL151" s="237"/>
      <c r="AM151" s="237"/>
      <c r="AN151" s="237"/>
      <c r="AO151" s="249"/>
      <c r="AP151" s="237"/>
      <c r="AQ151" s="237"/>
      <c r="AR151" s="237"/>
      <c r="AS151" s="237"/>
      <c r="AT151" s="239"/>
      <c r="AV151" s="100"/>
      <c r="AW151" s="100"/>
      <c r="IR151" s="243"/>
    </row>
    <row r="152" spans="1:252" ht="13.5" customHeight="1" x14ac:dyDescent="0.3">
      <c r="A152" s="655"/>
      <c r="B152" s="234"/>
      <c r="C152" s="274" t="s">
        <v>629</v>
      </c>
      <c r="D152" s="1047"/>
      <c r="E152" s="601"/>
      <c r="F152" s="602"/>
      <c r="G152" s="264">
        <v>0</v>
      </c>
      <c r="H152" s="264">
        <v>0</v>
      </c>
      <c r="I152" s="264">
        <v>0</v>
      </c>
      <c r="J152" s="264">
        <v>0</v>
      </c>
      <c r="K152" s="264">
        <v>0</v>
      </c>
      <c r="L152" s="264">
        <v>0</v>
      </c>
      <c r="M152" s="264">
        <v>0</v>
      </c>
      <c r="N152" s="264">
        <v>0</v>
      </c>
      <c r="O152" s="264">
        <v>0</v>
      </c>
      <c r="P152" s="264">
        <v>0</v>
      </c>
      <c r="Q152" s="264">
        <v>0</v>
      </c>
      <c r="R152" s="264">
        <v>0</v>
      </c>
      <c r="S152" s="531">
        <f t="shared" si="31"/>
        <v>0</v>
      </c>
      <c r="T152" s="531">
        <f t="shared" si="29"/>
        <v>0</v>
      </c>
      <c r="U152" s="260"/>
      <c r="V152" s="1267"/>
      <c r="W152" s="1268"/>
      <c r="X152" s="1268"/>
      <c r="Y152" s="1269"/>
      <c r="Z152" s="244"/>
      <c r="AA152" s="237"/>
      <c r="AB152" s="237"/>
      <c r="AC152" s="237"/>
      <c r="AD152" s="237"/>
      <c r="AE152" s="220"/>
      <c r="AF152" s="220"/>
      <c r="AG152" s="220"/>
      <c r="AH152" s="226"/>
      <c r="AI152" s="227"/>
      <c r="AJ152" s="227"/>
      <c r="AK152" s="237"/>
      <c r="AL152" s="237"/>
      <c r="AM152" s="237"/>
      <c r="AN152" s="237"/>
      <c r="AO152" s="249"/>
      <c r="AP152" s="237"/>
      <c r="AQ152" s="237"/>
      <c r="AR152" s="237"/>
      <c r="AS152" s="237"/>
      <c r="AT152" s="239"/>
      <c r="AV152" s="100"/>
      <c r="AW152" s="100"/>
      <c r="IR152" s="243"/>
    </row>
    <row r="153" spans="1:252" ht="13.5" customHeight="1" x14ac:dyDescent="0.3">
      <c r="A153" s="655"/>
      <c r="B153" s="234"/>
      <c r="C153" s="274" t="s">
        <v>630</v>
      </c>
      <c r="D153" s="1047"/>
      <c r="E153" s="601"/>
      <c r="F153" s="602"/>
      <c r="G153" s="264">
        <v>0</v>
      </c>
      <c r="H153" s="264">
        <v>0</v>
      </c>
      <c r="I153" s="264">
        <v>0</v>
      </c>
      <c r="J153" s="264">
        <v>0</v>
      </c>
      <c r="K153" s="264">
        <v>0</v>
      </c>
      <c r="L153" s="264">
        <v>0</v>
      </c>
      <c r="M153" s="264">
        <v>0</v>
      </c>
      <c r="N153" s="264">
        <v>0</v>
      </c>
      <c r="O153" s="264">
        <v>0</v>
      </c>
      <c r="P153" s="264">
        <v>0</v>
      </c>
      <c r="Q153" s="264">
        <v>0</v>
      </c>
      <c r="R153" s="264">
        <v>0</v>
      </c>
      <c r="S153" s="531">
        <f t="shared" si="31"/>
        <v>0</v>
      </c>
      <c r="T153" s="531">
        <f t="shared" si="29"/>
        <v>0</v>
      </c>
      <c r="U153" s="260"/>
      <c r="V153" s="1267"/>
      <c r="W153" s="1268"/>
      <c r="X153" s="1268"/>
      <c r="Y153" s="1269"/>
      <c r="Z153" s="244"/>
      <c r="AA153" s="237"/>
      <c r="AB153" s="237"/>
      <c r="AC153" s="237"/>
      <c r="AD153" s="237"/>
      <c r="AE153" s="220"/>
      <c r="AF153" s="220"/>
      <c r="AG153" s="220"/>
      <c r="AH153" s="226"/>
      <c r="AI153" s="227"/>
      <c r="AJ153" s="227"/>
      <c r="AK153" s="237"/>
      <c r="AL153" s="237"/>
      <c r="AM153" s="237"/>
      <c r="AN153" s="237"/>
      <c r="AO153" s="249"/>
      <c r="AP153" s="237"/>
      <c r="AQ153" s="237"/>
      <c r="AR153" s="237"/>
      <c r="AS153" s="237"/>
      <c r="AT153" s="239"/>
      <c r="AV153" s="100"/>
      <c r="AW153" s="100"/>
      <c r="IR153" s="243"/>
    </row>
    <row r="154" spans="1:252" ht="13.5" customHeight="1" x14ac:dyDescent="0.3">
      <c r="A154" s="655"/>
      <c r="B154" s="234"/>
      <c r="C154" s="274" t="s">
        <v>631</v>
      </c>
      <c r="D154" s="1047"/>
      <c r="E154" s="601"/>
      <c r="F154" s="602"/>
      <c r="G154" s="264">
        <v>0</v>
      </c>
      <c r="H154" s="264">
        <v>0</v>
      </c>
      <c r="I154" s="264">
        <v>0</v>
      </c>
      <c r="J154" s="264">
        <v>0</v>
      </c>
      <c r="K154" s="264">
        <v>0</v>
      </c>
      <c r="L154" s="264">
        <v>0</v>
      </c>
      <c r="M154" s="264">
        <v>0</v>
      </c>
      <c r="N154" s="264">
        <v>0</v>
      </c>
      <c r="O154" s="264">
        <v>0</v>
      </c>
      <c r="P154" s="264">
        <v>0</v>
      </c>
      <c r="Q154" s="264">
        <v>0</v>
      </c>
      <c r="R154" s="264">
        <v>0</v>
      </c>
      <c r="S154" s="531">
        <f t="shared" si="31"/>
        <v>0</v>
      </c>
      <c r="T154" s="531">
        <f t="shared" si="29"/>
        <v>0</v>
      </c>
      <c r="U154" s="260"/>
      <c r="V154" s="1267"/>
      <c r="W154" s="1268"/>
      <c r="X154" s="1268"/>
      <c r="Y154" s="1269"/>
      <c r="Z154" s="244"/>
      <c r="AA154" s="237"/>
      <c r="AB154" s="237"/>
      <c r="AC154" s="237"/>
      <c r="AD154" s="237"/>
      <c r="AE154" s="220"/>
      <c r="AF154" s="220"/>
      <c r="AG154" s="220"/>
      <c r="AH154" s="226"/>
      <c r="AI154" s="227"/>
      <c r="AJ154" s="227"/>
      <c r="AK154" s="237"/>
      <c r="AL154" s="237"/>
      <c r="AM154" s="237"/>
      <c r="AN154" s="237"/>
      <c r="AO154" s="249"/>
      <c r="AP154" s="237"/>
      <c r="AQ154" s="237"/>
      <c r="AR154" s="237"/>
      <c r="AS154" s="237"/>
      <c r="AT154" s="239"/>
      <c r="AV154" s="100"/>
      <c r="AW154" s="100"/>
      <c r="IR154" s="243"/>
    </row>
    <row r="155" spans="1:252" ht="13.5" customHeight="1" x14ac:dyDescent="0.3">
      <c r="A155" s="655"/>
      <c r="B155" s="234"/>
      <c r="C155" s="274" t="s">
        <v>632</v>
      </c>
      <c r="D155" s="1047"/>
      <c r="E155" s="601"/>
      <c r="F155" s="602"/>
      <c r="G155" s="264">
        <v>0</v>
      </c>
      <c r="H155" s="264">
        <v>0</v>
      </c>
      <c r="I155" s="264">
        <v>0</v>
      </c>
      <c r="J155" s="264">
        <v>0</v>
      </c>
      <c r="K155" s="264">
        <v>0</v>
      </c>
      <c r="L155" s="264">
        <v>0</v>
      </c>
      <c r="M155" s="264">
        <v>0</v>
      </c>
      <c r="N155" s="264">
        <v>0</v>
      </c>
      <c r="O155" s="264">
        <v>0</v>
      </c>
      <c r="P155" s="264">
        <v>0</v>
      </c>
      <c r="Q155" s="264">
        <v>0</v>
      </c>
      <c r="R155" s="264">
        <v>0</v>
      </c>
      <c r="S155" s="531">
        <f t="shared" si="31"/>
        <v>0</v>
      </c>
      <c r="T155" s="531">
        <f t="shared" si="29"/>
        <v>0</v>
      </c>
      <c r="U155" s="260"/>
      <c r="V155" s="1267"/>
      <c r="W155" s="1268"/>
      <c r="X155" s="1268"/>
      <c r="Y155" s="1269"/>
      <c r="Z155" s="244"/>
      <c r="AA155" s="237"/>
      <c r="AB155" s="237"/>
      <c r="AC155" s="237"/>
      <c r="AD155" s="237"/>
      <c r="AE155" s="220"/>
      <c r="AF155" s="220"/>
      <c r="AG155" s="220"/>
      <c r="AH155" s="226"/>
      <c r="AI155" s="227"/>
      <c r="AJ155" s="227"/>
      <c r="AK155" s="237"/>
      <c r="AL155" s="237"/>
      <c r="AM155" s="237"/>
      <c r="AN155" s="237"/>
      <c r="AO155" s="249"/>
      <c r="AP155" s="237"/>
      <c r="AQ155" s="237"/>
      <c r="AR155" s="237"/>
      <c r="AS155" s="237"/>
      <c r="AT155" s="239"/>
      <c r="AV155" s="100"/>
      <c r="AW155" s="100"/>
      <c r="IR155" s="243"/>
    </row>
    <row r="156" spans="1:252" ht="13.5" customHeight="1" x14ac:dyDescent="0.3">
      <c r="A156" s="655"/>
      <c r="B156" s="234"/>
      <c r="C156" s="274" t="s">
        <v>633</v>
      </c>
      <c r="D156" s="1047"/>
      <c r="E156" s="601"/>
      <c r="F156" s="602"/>
      <c r="G156" s="264">
        <v>0</v>
      </c>
      <c r="H156" s="264">
        <v>0</v>
      </c>
      <c r="I156" s="264">
        <v>0</v>
      </c>
      <c r="J156" s="264">
        <v>0</v>
      </c>
      <c r="K156" s="264">
        <v>0</v>
      </c>
      <c r="L156" s="264">
        <v>0</v>
      </c>
      <c r="M156" s="264">
        <v>0</v>
      </c>
      <c r="N156" s="264">
        <v>0</v>
      </c>
      <c r="O156" s="264">
        <v>0</v>
      </c>
      <c r="P156" s="264">
        <v>0</v>
      </c>
      <c r="Q156" s="264">
        <v>0</v>
      </c>
      <c r="R156" s="264">
        <v>0</v>
      </c>
      <c r="S156" s="531">
        <f t="shared" si="31"/>
        <v>0</v>
      </c>
      <c r="T156" s="531">
        <f t="shared" si="29"/>
        <v>0</v>
      </c>
      <c r="U156" s="260"/>
      <c r="V156" s="1267"/>
      <c r="W156" s="1268"/>
      <c r="X156" s="1268"/>
      <c r="Y156" s="1269"/>
      <c r="Z156" s="244"/>
      <c r="AA156" s="237"/>
      <c r="AB156" s="237"/>
      <c r="AC156" s="237"/>
      <c r="AD156" s="237"/>
      <c r="AE156" s="220"/>
      <c r="AF156" s="220"/>
      <c r="AG156" s="220"/>
      <c r="AH156" s="226"/>
      <c r="AI156" s="227"/>
      <c r="AJ156" s="227"/>
      <c r="AK156" s="237"/>
      <c r="AL156" s="237"/>
      <c r="AM156" s="237"/>
      <c r="AN156" s="237"/>
      <c r="AO156" s="249"/>
      <c r="AP156" s="237"/>
      <c r="AQ156" s="237"/>
      <c r="AR156" s="237"/>
      <c r="AS156" s="237"/>
      <c r="AT156" s="239"/>
      <c r="AV156" s="100"/>
      <c r="AW156" s="100"/>
      <c r="IR156" s="243"/>
    </row>
    <row r="157" spans="1:252" ht="13.5" customHeight="1" x14ac:dyDescent="0.3">
      <c r="A157" s="655"/>
      <c r="B157" s="234"/>
      <c r="C157" s="274" t="s">
        <v>634</v>
      </c>
      <c r="D157" s="1047"/>
      <c r="E157" s="601"/>
      <c r="F157" s="602"/>
      <c r="G157" s="264">
        <v>0</v>
      </c>
      <c r="H157" s="264">
        <v>0</v>
      </c>
      <c r="I157" s="264">
        <v>0</v>
      </c>
      <c r="J157" s="264">
        <v>0</v>
      </c>
      <c r="K157" s="264">
        <v>0</v>
      </c>
      <c r="L157" s="264">
        <v>0</v>
      </c>
      <c r="M157" s="264">
        <v>0</v>
      </c>
      <c r="N157" s="264">
        <v>0</v>
      </c>
      <c r="O157" s="264">
        <v>0</v>
      </c>
      <c r="P157" s="264">
        <v>0</v>
      </c>
      <c r="Q157" s="264">
        <v>0</v>
      </c>
      <c r="R157" s="264">
        <v>0</v>
      </c>
      <c r="S157" s="531">
        <f t="shared" si="31"/>
        <v>0</v>
      </c>
      <c r="T157" s="531">
        <f t="shared" si="29"/>
        <v>0</v>
      </c>
      <c r="U157" s="260"/>
      <c r="V157" s="1267"/>
      <c r="W157" s="1268"/>
      <c r="X157" s="1268"/>
      <c r="Y157" s="1269"/>
      <c r="Z157" s="244"/>
      <c r="AA157" s="237"/>
      <c r="AB157" s="237"/>
      <c r="AC157" s="237"/>
      <c r="AD157" s="237"/>
      <c r="AE157" s="220"/>
      <c r="AF157" s="220"/>
      <c r="AG157" s="220"/>
      <c r="AH157" s="226"/>
      <c r="AI157" s="227"/>
      <c r="AJ157" s="227"/>
      <c r="AK157" s="237"/>
      <c r="AL157" s="237"/>
      <c r="AM157" s="237"/>
      <c r="AN157" s="237"/>
      <c r="AO157" s="249"/>
      <c r="AP157" s="237"/>
      <c r="AQ157" s="237"/>
      <c r="AR157" s="237"/>
      <c r="AS157" s="237"/>
      <c r="AT157" s="239"/>
      <c r="AV157" s="100"/>
      <c r="AW157" s="100"/>
    </row>
    <row r="158" spans="1:252" ht="13.5" customHeight="1" x14ac:dyDescent="0.3">
      <c r="A158" s="655"/>
      <c r="B158" s="234"/>
      <c r="C158" s="274" t="s">
        <v>635</v>
      </c>
      <c r="D158" s="1047"/>
      <c r="E158" s="601"/>
      <c r="F158" s="602"/>
      <c r="G158" s="264">
        <v>0</v>
      </c>
      <c r="H158" s="264">
        <v>0</v>
      </c>
      <c r="I158" s="264">
        <v>0</v>
      </c>
      <c r="J158" s="264">
        <v>0</v>
      </c>
      <c r="K158" s="264">
        <v>0</v>
      </c>
      <c r="L158" s="264">
        <v>0</v>
      </c>
      <c r="M158" s="264">
        <v>0</v>
      </c>
      <c r="N158" s="264">
        <v>0</v>
      </c>
      <c r="O158" s="264">
        <v>0</v>
      </c>
      <c r="P158" s="264">
        <v>0</v>
      </c>
      <c r="Q158" s="264">
        <v>0</v>
      </c>
      <c r="R158" s="264">
        <v>0</v>
      </c>
      <c r="S158" s="531">
        <f t="shared" si="31"/>
        <v>0</v>
      </c>
      <c r="T158" s="531">
        <f t="shared" si="29"/>
        <v>0</v>
      </c>
      <c r="U158" s="260"/>
      <c r="V158" s="1267"/>
      <c r="W158" s="1268"/>
      <c r="X158" s="1268"/>
      <c r="Y158" s="1269"/>
      <c r="Z158" s="244"/>
      <c r="AA158" s="237"/>
      <c r="AB158" s="237"/>
      <c r="AC158" s="237"/>
      <c r="AD158" s="237"/>
      <c r="AE158" s="220"/>
      <c r="AF158" s="220"/>
      <c r="AG158" s="220"/>
      <c r="AH158" s="226"/>
      <c r="AI158" s="227"/>
      <c r="AJ158" s="227"/>
      <c r="AK158" s="237"/>
      <c r="AL158" s="237"/>
      <c r="AM158" s="237"/>
      <c r="AN158" s="237"/>
      <c r="AO158" s="249"/>
      <c r="AP158" s="237"/>
      <c r="AQ158" s="237"/>
      <c r="AR158" s="237"/>
      <c r="AS158" s="237"/>
      <c r="AT158" s="239"/>
      <c r="AV158" s="100"/>
      <c r="AW158" s="100"/>
    </row>
    <row r="159" spans="1:252" ht="13.5" customHeight="1" x14ac:dyDescent="0.3">
      <c r="A159" s="655"/>
      <c r="B159" s="234"/>
      <c r="C159" s="274" t="s">
        <v>636</v>
      </c>
      <c r="D159" s="1047"/>
      <c r="E159" s="601"/>
      <c r="F159" s="602"/>
      <c r="G159" s="264">
        <v>0</v>
      </c>
      <c r="H159" s="264">
        <v>0</v>
      </c>
      <c r="I159" s="264">
        <v>0</v>
      </c>
      <c r="J159" s="264">
        <v>0</v>
      </c>
      <c r="K159" s="264">
        <v>0</v>
      </c>
      <c r="L159" s="264">
        <v>0</v>
      </c>
      <c r="M159" s="264">
        <v>0</v>
      </c>
      <c r="N159" s="264">
        <v>0</v>
      </c>
      <c r="O159" s="264">
        <v>0</v>
      </c>
      <c r="P159" s="264">
        <v>0</v>
      </c>
      <c r="Q159" s="264">
        <v>0</v>
      </c>
      <c r="R159" s="264">
        <v>0</v>
      </c>
      <c r="S159" s="531">
        <f t="shared" si="31"/>
        <v>0</v>
      </c>
      <c r="T159" s="531">
        <f t="shared" si="29"/>
        <v>0</v>
      </c>
      <c r="U159" s="260"/>
      <c r="V159" s="1267"/>
      <c r="W159" s="1268"/>
      <c r="X159" s="1268"/>
      <c r="Y159" s="1269"/>
      <c r="Z159" s="244"/>
      <c r="AA159" s="237"/>
      <c r="AB159" s="237"/>
      <c r="AC159" s="237"/>
      <c r="AD159" s="237"/>
      <c r="AE159" s="220"/>
      <c r="AF159" s="220"/>
      <c r="AG159" s="220"/>
      <c r="AH159" s="226"/>
      <c r="AI159" s="227"/>
      <c r="AJ159" s="227"/>
      <c r="AK159" s="237"/>
      <c r="AL159" s="237"/>
      <c r="AM159" s="237"/>
      <c r="AN159" s="237"/>
      <c r="AO159" s="249"/>
      <c r="AP159" s="237"/>
      <c r="AQ159" s="237"/>
      <c r="AR159" s="237"/>
      <c r="AS159" s="237"/>
      <c r="AT159" s="239"/>
      <c r="AV159" s="100"/>
      <c r="AW159" s="100"/>
    </row>
    <row r="160" spans="1:252" ht="13.5" customHeight="1" x14ac:dyDescent="0.3">
      <c r="A160" s="655"/>
      <c r="B160" s="234"/>
      <c r="C160" s="104"/>
      <c r="D160" s="1418" t="s">
        <v>445</v>
      </c>
      <c r="E160" s="1419"/>
      <c r="F160" s="1420"/>
      <c r="G160" s="640">
        <f t="shared" ref="G160:T160" si="32">SUM(G161:G180)</f>
        <v>125000</v>
      </c>
      <c r="H160" s="640">
        <f t="shared" si="32"/>
        <v>125000</v>
      </c>
      <c r="I160" s="640">
        <f t="shared" si="32"/>
        <v>125000</v>
      </c>
      <c r="J160" s="640">
        <f t="shared" si="32"/>
        <v>125000</v>
      </c>
      <c r="K160" s="640">
        <f t="shared" si="32"/>
        <v>125000</v>
      </c>
      <c r="L160" s="640">
        <f t="shared" si="32"/>
        <v>125000</v>
      </c>
      <c r="M160" s="640">
        <f t="shared" si="32"/>
        <v>125000</v>
      </c>
      <c r="N160" s="640">
        <f t="shared" si="32"/>
        <v>125000</v>
      </c>
      <c r="O160" s="640">
        <f t="shared" si="32"/>
        <v>125000</v>
      </c>
      <c r="P160" s="640">
        <f t="shared" si="32"/>
        <v>125000</v>
      </c>
      <c r="Q160" s="640">
        <f t="shared" si="32"/>
        <v>125000</v>
      </c>
      <c r="R160" s="640">
        <f t="shared" si="32"/>
        <v>125000</v>
      </c>
      <c r="S160" s="533">
        <f t="shared" si="32"/>
        <v>1500000</v>
      </c>
      <c r="T160" s="533">
        <f t="shared" si="32"/>
        <v>125000</v>
      </c>
      <c r="U160" s="260"/>
      <c r="V160" s="1298"/>
      <c r="W160" s="1299"/>
      <c r="X160" s="1299"/>
      <c r="Y160" s="1300"/>
      <c r="Z160" s="244"/>
      <c r="AA160" s="237"/>
      <c r="AB160" s="237"/>
      <c r="AC160" s="237"/>
      <c r="AD160" s="237"/>
      <c r="AE160" s="220"/>
      <c r="AF160" s="220"/>
      <c r="AG160" s="220"/>
      <c r="AH160" s="226"/>
      <c r="AI160" s="227"/>
      <c r="AJ160" s="227"/>
      <c r="AK160" s="237"/>
      <c r="AL160" s="237"/>
      <c r="AM160" s="237"/>
      <c r="AN160" s="237"/>
      <c r="AO160" s="249"/>
      <c r="AP160" s="237"/>
      <c r="AQ160" s="237"/>
      <c r="AR160" s="237"/>
      <c r="AS160" s="237"/>
      <c r="AT160" s="239"/>
      <c r="AV160" s="100"/>
      <c r="AW160" s="100"/>
    </row>
    <row r="161" spans="1:49" ht="13.5" customHeight="1" x14ac:dyDescent="0.3">
      <c r="A161" s="655"/>
      <c r="B161" s="234"/>
      <c r="C161" s="274" t="s">
        <v>454</v>
      </c>
      <c r="D161" s="1047" t="s">
        <v>1163</v>
      </c>
      <c r="E161" s="1047"/>
      <c r="F161" s="1045"/>
      <c r="G161" s="264">
        <v>1000</v>
      </c>
      <c r="H161" s="264">
        <v>1000</v>
      </c>
      <c r="I161" s="264">
        <v>1000</v>
      </c>
      <c r="J161" s="264">
        <v>1000</v>
      </c>
      <c r="K161" s="264">
        <v>1000</v>
      </c>
      <c r="L161" s="264">
        <v>1000</v>
      </c>
      <c r="M161" s="264">
        <v>1000</v>
      </c>
      <c r="N161" s="264">
        <v>1000</v>
      </c>
      <c r="O161" s="264">
        <v>1000</v>
      </c>
      <c r="P161" s="264">
        <v>1000</v>
      </c>
      <c r="Q161" s="264">
        <v>1000</v>
      </c>
      <c r="R161" s="264">
        <v>1000</v>
      </c>
      <c r="S161" s="531">
        <f>SUM(G161:R161)</f>
        <v>12000</v>
      </c>
      <c r="T161" s="531">
        <f t="shared" si="29"/>
        <v>1000</v>
      </c>
      <c r="U161" s="260"/>
      <c r="V161" s="1042" t="s">
        <v>1166</v>
      </c>
      <c r="W161" s="1043"/>
      <c r="X161" s="1043"/>
      <c r="Y161" s="1044"/>
      <c r="Z161" s="244"/>
      <c r="AA161" s="237"/>
      <c r="AB161" s="237"/>
      <c r="AC161" s="237"/>
      <c r="AD161" s="237"/>
      <c r="AE161" s="220"/>
      <c r="AF161" s="220"/>
      <c r="AG161" s="220"/>
      <c r="AH161" s="226"/>
      <c r="AI161" s="227"/>
      <c r="AJ161" s="227"/>
      <c r="AK161" s="237"/>
      <c r="AL161" s="237"/>
      <c r="AM161" s="237"/>
      <c r="AN161" s="237"/>
      <c r="AO161" s="249"/>
      <c r="AP161" s="237"/>
      <c r="AQ161" s="237"/>
      <c r="AR161" s="237"/>
      <c r="AS161" s="237"/>
      <c r="AT161" s="239"/>
      <c r="AV161" s="100"/>
      <c r="AW161" s="100"/>
    </row>
    <row r="162" spans="1:49" ht="13.5" customHeight="1" x14ac:dyDescent="0.3">
      <c r="A162" s="655"/>
      <c r="B162" s="234"/>
      <c r="C162" s="274" t="s">
        <v>599</v>
      </c>
      <c r="D162" s="1047" t="s">
        <v>1164</v>
      </c>
      <c r="E162" s="1047">
        <f>'[1]Receita-Despesa'!E162</f>
        <v>0</v>
      </c>
      <c r="F162" s="1045"/>
      <c r="G162" s="264">
        <v>60000</v>
      </c>
      <c r="H162" s="264">
        <v>60000</v>
      </c>
      <c r="I162" s="264">
        <v>60000</v>
      </c>
      <c r="J162" s="264">
        <v>60000</v>
      </c>
      <c r="K162" s="264">
        <v>60000</v>
      </c>
      <c r="L162" s="264">
        <v>60000</v>
      </c>
      <c r="M162" s="264">
        <v>60000</v>
      </c>
      <c r="N162" s="264">
        <v>60000</v>
      </c>
      <c r="O162" s="264">
        <v>60000</v>
      </c>
      <c r="P162" s="264">
        <v>60000</v>
      </c>
      <c r="Q162" s="264">
        <v>60000</v>
      </c>
      <c r="R162" s="264">
        <v>60000</v>
      </c>
      <c r="S162" s="531">
        <f>SUM(G162:R162)</f>
        <v>720000</v>
      </c>
      <c r="T162" s="531">
        <f t="shared" si="29"/>
        <v>60000</v>
      </c>
      <c r="U162" s="260"/>
      <c r="V162" s="1042" t="s">
        <v>1166</v>
      </c>
      <c r="W162" s="1043"/>
      <c r="X162" s="1043"/>
      <c r="Y162" s="1044"/>
      <c r="Z162" s="244"/>
      <c r="AA162" s="237"/>
      <c r="AB162" s="237"/>
      <c r="AC162" s="237"/>
      <c r="AD162" s="237"/>
      <c r="AE162" s="220"/>
      <c r="AF162" s="220"/>
      <c r="AG162" s="220"/>
      <c r="AH162" s="226"/>
      <c r="AI162" s="227"/>
      <c r="AJ162" s="227"/>
      <c r="AK162" s="237"/>
      <c r="AL162" s="237"/>
      <c r="AM162" s="237"/>
      <c r="AN162" s="237"/>
      <c r="AO162" s="249"/>
      <c r="AP162" s="237"/>
      <c r="AQ162" s="237"/>
      <c r="AR162" s="237"/>
      <c r="AS162" s="237"/>
      <c r="AT162" s="239"/>
      <c r="AV162" s="100"/>
      <c r="AW162" s="100"/>
    </row>
    <row r="163" spans="1:49" ht="13.5" customHeight="1" x14ac:dyDescent="0.3">
      <c r="A163" s="655"/>
      <c r="B163" s="234"/>
      <c r="C163" s="274" t="s">
        <v>600</v>
      </c>
      <c r="D163" s="1047" t="s">
        <v>1165</v>
      </c>
      <c r="E163" s="1047">
        <f>'[1]Receita-Despesa'!E163</f>
        <v>0</v>
      </c>
      <c r="F163" s="1045"/>
      <c r="G163" s="264">
        <v>15000</v>
      </c>
      <c r="H163" s="264">
        <v>15000</v>
      </c>
      <c r="I163" s="264">
        <v>15000</v>
      </c>
      <c r="J163" s="264">
        <v>15000</v>
      </c>
      <c r="K163" s="264">
        <v>15000</v>
      </c>
      <c r="L163" s="264">
        <v>15000</v>
      </c>
      <c r="M163" s="264">
        <v>15000</v>
      </c>
      <c r="N163" s="264">
        <v>15000</v>
      </c>
      <c r="O163" s="264">
        <v>15000</v>
      </c>
      <c r="P163" s="264">
        <v>15000</v>
      </c>
      <c r="Q163" s="264">
        <v>15000</v>
      </c>
      <c r="R163" s="264">
        <v>15000</v>
      </c>
      <c r="S163" s="531">
        <f t="shared" si="31"/>
        <v>180000</v>
      </c>
      <c r="T163" s="531">
        <f t="shared" si="29"/>
        <v>15000</v>
      </c>
      <c r="U163" s="260"/>
      <c r="V163" s="1042" t="s">
        <v>1166</v>
      </c>
      <c r="W163" s="1043"/>
      <c r="X163" s="1043"/>
      <c r="Y163" s="1044"/>
      <c r="Z163" s="244"/>
      <c r="AA163" s="237"/>
      <c r="AB163" s="237"/>
      <c r="AC163" s="237"/>
      <c r="AD163" s="237"/>
      <c r="AE163" s="220"/>
      <c r="AF163" s="220"/>
      <c r="AG163" s="220"/>
      <c r="AH163" s="226"/>
      <c r="AI163" s="227"/>
      <c r="AJ163" s="227"/>
      <c r="AK163" s="237"/>
      <c r="AL163" s="237"/>
      <c r="AM163" s="237"/>
      <c r="AN163" s="237"/>
      <c r="AO163" s="249"/>
      <c r="AP163" s="237"/>
      <c r="AQ163" s="237"/>
      <c r="AR163" s="237"/>
      <c r="AS163" s="237"/>
      <c r="AT163" s="239"/>
      <c r="AV163" s="100"/>
      <c r="AW163" s="100"/>
    </row>
    <row r="164" spans="1:49" ht="13.5" customHeight="1" x14ac:dyDescent="0.3">
      <c r="A164" s="655"/>
      <c r="B164" s="234"/>
      <c r="C164" s="274" t="s">
        <v>601</v>
      </c>
      <c r="D164" s="1047" t="s">
        <v>1162</v>
      </c>
      <c r="E164" s="1047">
        <f>'[1]Receita-Despesa'!E164</f>
        <v>0</v>
      </c>
      <c r="F164" s="1045"/>
      <c r="G164" s="264">
        <v>4000</v>
      </c>
      <c r="H164" s="264">
        <v>4000</v>
      </c>
      <c r="I164" s="264">
        <v>4000</v>
      </c>
      <c r="J164" s="264">
        <v>4000</v>
      </c>
      <c r="K164" s="264">
        <v>4000</v>
      </c>
      <c r="L164" s="264">
        <v>4000</v>
      </c>
      <c r="M164" s="264">
        <v>4000</v>
      </c>
      <c r="N164" s="264">
        <v>4000</v>
      </c>
      <c r="O164" s="264">
        <v>4000</v>
      </c>
      <c r="P164" s="264">
        <v>4000</v>
      </c>
      <c r="Q164" s="264">
        <v>4000</v>
      </c>
      <c r="R164" s="264">
        <v>4000</v>
      </c>
      <c r="S164" s="531">
        <f>SUM(G164:R164)</f>
        <v>48000</v>
      </c>
      <c r="T164" s="531">
        <f t="shared" si="29"/>
        <v>4000</v>
      </c>
      <c r="U164" s="260"/>
      <c r="V164" s="1042" t="s">
        <v>1166</v>
      </c>
      <c r="W164" s="1043"/>
      <c r="X164" s="1043"/>
      <c r="Y164" s="1044"/>
      <c r="Z164" s="244"/>
      <c r="AA164" s="237"/>
      <c r="AB164" s="237"/>
      <c r="AC164" s="237"/>
      <c r="AD164" s="237"/>
      <c r="AE164" s="220"/>
      <c r="AF164" s="220"/>
      <c r="AG164" s="220"/>
      <c r="AH164" s="226"/>
      <c r="AI164" s="227"/>
      <c r="AJ164" s="227"/>
      <c r="AK164" s="237"/>
      <c r="AL164" s="237"/>
      <c r="AM164" s="237"/>
      <c r="AN164" s="237"/>
      <c r="AO164" s="249"/>
      <c r="AP164" s="237"/>
      <c r="AQ164" s="237"/>
      <c r="AR164" s="237"/>
      <c r="AS164" s="237"/>
      <c r="AT164" s="239"/>
      <c r="AV164" s="100"/>
      <c r="AW164" s="100"/>
    </row>
    <row r="165" spans="1:49" ht="13.5" customHeight="1" x14ac:dyDescent="0.3">
      <c r="A165" s="655"/>
      <c r="B165" s="234"/>
      <c r="C165" s="274" t="s">
        <v>602</v>
      </c>
      <c r="D165" s="1047" t="s">
        <v>1161</v>
      </c>
      <c r="E165" s="1047">
        <f>'[1]Receita-Despesa'!E165</f>
        <v>0</v>
      </c>
      <c r="F165" s="1045"/>
      <c r="G165" s="264">
        <v>45000</v>
      </c>
      <c r="H165" s="264">
        <v>45000</v>
      </c>
      <c r="I165" s="264">
        <v>45000</v>
      </c>
      <c r="J165" s="264">
        <v>45000</v>
      </c>
      <c r="K165" s="264">
        <v>45000</v>
      </c>
      <c r="L165" s="264">
        <v>45000</v>
      </c>
      <c r="M165" s="264">
        <v>45000</v>
      </c>
      <c r="N165" s="264">
        <v>45000</v>
      </c>
      <c r="O165" s="264">
        <v>45000</v>
      </c>
      <c r="P165" s="264">
        <v>45000</v>
      </c>
      <c r="Q165" s="264">
        <v>45000</v>
      </c>
      <c r="R165" s="264">
        <v>45000</v>
      </c>
      <c r="S165" s="531">
        <f>SUM(G165:R165)</f>
        <v>540000</v>
      </c>
      <c r="T165" s="531">
        <f t="shared" si="29"/>
        <v>45000</v>
      </c>
      <c r="U165" s="260"/>
      <c r="V165" s="1042" t="s">
        <v>1166</v>
      </c>
      <c r="W165" s="1043"/>
      <c r="X165" s="1043"/>
      <c r="Y165" s="1044"/>
      <c r="Z165" s="244"/>
      <c r="AA165" s="237"/>
      <c r="AB165" s="237"/>
      <c r="AC165" s="237"/>
      <c r="AD165" s="237"/>
      <c r="AE165" s="220"/>
      <c r="AF165" s="220"/>
      <c r="AG165" s="220"/>
      <c r="AH165" s="226"/>
      <c r="AI165" s="227"/>
      <c r="AJ165" s="227"/>
      <c r="AK165" s="237"/>
      <c r="AL165" s="237"/>
      <c r="AM165" s="237"/>
      <c r="AN165" s="237"/>
      <c r="AO165" s="249"/>
      <c r="AP165" s="237"/>
      <c r="AQ165" s="237"/>
      <c r="AR165" s="237"/>
      <c r="AS165" s="237"/>
      <c r="AT165" s="239"/>
      <c r="AV165" s="100"/>
      <c r="AW165" s="100"/>
    </row>
    <row r="166" spans="1:49" ht="13.5" customHeight="1" x14ac:dyDescent="0.3">
      <c r="A166" s="655"/>
      <c r="B166" s="234"/>
      <c r="C166" s="274" t="s">
        <v>603</v>
      </c>
      <c r="D166" s="1047" t="str">
        <f>'[1]Receita-Despesa'!D166</f>
        <v xml:space="preserve">        6 -</v>
      </c>
      <c r="E166" s="1047">
        <f>'[1]Receita-Despesa'!E166</f>
        <v>0</v>
      </c>
      <c r="F166" s="1045"/>
      <c r="G166" s="264">
        <v>0</v>
      </c>
      <c r="H166" s="264">
        <v>0</v>
      </c>
      <c r="I166" s="264">
        <v>0</v>
      </c>
      <c r="J166" s="264">
        <v>0</v>
      </c>
      <c r="K166" s="264">
        <v>0</v>
      </c>
      <c r="L166" s="264">
        <v>0</v>
      </c>
      <c r="M166" s="264">
        <v>0</v>
      </c>
      <c r="N166" s="264">
        <v>0</v>
      </c>
      <c r="O166" s="264">
        <v>0</v>
      </c>
      <c r="P166" s="264">
        <v>0</v>
      </c>
      <c r="Q166" s="264">
        <v>0</v>
      </c>
      <c r="R166" s="264">
        <v>0</v>
      </c>
      <c r="S166" s="531">
        <f>SUM(G166:R166)</f>
        <v>0</v>
      </c>
      <c r="T166" s="531">
        <f t="shared" si="29"/>
        <v>0</v>
      </c>
      <c r="U166" s="260"/>
      <c r="V166" s="1267"/>
      <c r="W166" s="1268"/>
      <c r="X166" s="1268"/>
      <c r="Y166" s="1269"/>
      <c r="Z166" s="244"/>
      <c r="AA166" s="237"/>
      <c r="AB166" s="237"/>
      <c r="AC166" s="237"/>
      <c r="AD166" s="237"/>
      <c r="AE166" s="220"/>
      <c r="AF166" s="220"/>
      <c r="AG166" s="220"/>
      <c r="AH166" s="226"/>
      <c r="AI166" s="227"/>
      <c r="AJ166" s="227"/>
      <c r="AK166" s="237"/>
      <c r="AL166" s="237"/>
      <c r="AM166" s="237"/>
      <c r="AN166" s="237"/>
      <c r="AO166" s="249"/>
      <c r="AP166" s="237"/>
      <c r="AQ166" s="237"/>
      <c r="AR166" s="237"/>
      <c r="AS166" s="237"/>
      <c r="AT166" s="239"/>
      <c r="AV166" s="100"/>
      <c r="AW166" s="100"/>
    </row>
    <row r="167" spans="1:49" ht="13.5" customHeight="1" x14ac:dyDescent="0.3">
      <c r="A167" s="655"/>
      <c r="B167" s="234"/>
      <c r="C167" s="274" t="s">
        <v>604</v>
      </c>
      <c r="D167" s="1368" t="s">
        <v>774</v>
      </c>
      <c r="E167" s="1369"/>
      <c r="F167" s="1370"/>
      <c r="G167" s="264">
        <v>0</v>
      </c>
      <c r="H167" s="264">
        <v>0</v>
      </c>
      <c r="I167" s="264">
        <v>0</v>
      </c>
      <c r="J167" s="264">
        <v>0</v>
      </c>
      <c r="K167" s="264">
        <v>0</v>
      </c>
      <c r="L167" s="264">
        <v>0</v>
      </c>
      <c r="M167" s="264">
        <v>0</v>
      </c>
      <c r="N167" s="264">
        <v>0</v>
      </c>
      <c r="O167" s="264">
        <v>0</v>
      </c>
      <c r="P167" s="264">
        <v>0</v>
      </c>
      <c r="Q167" s="264">
        <v>0</v>
      </c>
      <c r="R167" s="264">
        <v>0</v>
      </c>
      <c r="S167" s="531">
        <f>SUM(G167:R167)</f>
        <v>0</v>
      </c>
      <c r="T167" s="531">
        <f t="shared" si="29"/>
        <v>0</v>
      </c>
      <c r="U167" s="260"/>
      <c r="V167" s="1267"/>
      <c r="W167" s="1268"/>
      <c r="X167" s="1268"/>
      <c r="Y167" s="1269"/>
      <c r="Z167" s="244"/>
      <c r="AA167" s="237"/>
      <c r="AB167" s="237"/>
      <c r="AC167" s="237"/>
      <c r="AD167" s="237"/>
      <c r="AE167" s="220"/>
      <c r="AF167" s="220"/>
      <c r="AG167" s="220"/>
      <c r="AH167" s="226"/>
      <c r="AI167" s="227"/>
      <c r="AJ167" s="227"/>
      <c r="AK167" s="237"/>
      <c r="AL167" s="237"/>
      <c r="AM167" s="237"/>
      <c r="AN167" s="237"/>
      <c r="AO167" s="249"/>
      <c r="AP167" s="237"/>
      <c r="AQ167" s="237"/>
      <c r="AR167" s="237"/>
      <c r="AS167" s="237"/>
      <c r="AT167" s="239"/>
      <c r="AV167" s="100"/>
      <c r="AW167" s="100"/>
    </row>
    <row r="168" spans="1:49" ht="13.5" customHeight="1" x14ac:dyDescent="0.3">
      <c r="A168" s="655"/>
      <c r="B168" s="234"/>
      <c r="C168" s="274" t="s">
        <v>605</v>
      </c>
      <c r="D168" s="1368" t="s">
        <v>775</v>
      </c>
      <c r="E168" s="1369"/>
      <c r="F168" s="1370"/>
      <c r="G168" s="264">
        <v>0</v>
      </c>
      <c r="H168" s="264">
        <v>0</v>
      </c>
      <c r="I168" s="264">
        <v>0</v>
      </c>
      <c r="J168" s="264">
        <v>0</v>
      </c>
      <c r="K168" s="264">
        <v>0</v>
      </c>
      <c r="L168" s="264">
        <v>0</v>
      </c>
      <c r="M168" s="264">
        <v>0</v>
      </c>
      <c r="N168" s="264">
        <v>0</v>
      </c>
      <c r="O168" s="264">
        <v>0</v>
      </c>
      <c r="P168" s="264">
        <v>0</v>
      </c>
      <c r="Q168" s="264">
        <v>0</v>
      </c>
      <c r="R168" s="264">
        <v>0</v>
      </c>
      <c r="S168" s="531">
        <f>SUM(G168:R168)</f>
        <v>0</v>
      </c>
      <c r="T168" s="531">
        <f t="shared" si="29"/>
        <v>0</v>
      </c>
      <c r="U168" s="260"/>
      <c r="V168" s="1267"/>
      <c r="W168" s="1268"/>
      <c r="X168" s="1268"/>
      <c r="Y168" s="1269"/>
      <c r="Z168" s="244"/>
      <c r="AA168" s="237"/>
      <c r="AB168" s="237"/>
      <c r="AC168" s="237"/>
      <c r="AD168" s="237"/>
      <c r="AE168" s="220"/>
      <c r="AF168" s="220"/>
      <c r="AG168" s="220"/>
      <c r="AH168" s="226"/>
      <c r="AI168" s="227"/>
      <c r="AJ168" s="227"/>
      <c r="AK168" s="237"/>
      <c r="AL168" s="237"/>
      <c r="AM168" s="237"/>
      <c r="AN168" s="237"/>
      <c r="AO168" s="249"/>
      <c r="AP168" s="237"/>
      <c r="AQ168" s="237"/>
      <c r="AR168" s="237"/>
      <c r="AS168" s="237"/>
      <c r="AT168" s="239"/>
      <c r="AV168" s="100"/>
      <c r="AW168" s="100"/>
    </row>
    <row r="169" spans="1:49" ht="13.5" customHeight="1" x14ac:dyDescent="0.3">
      <c r="A169" s="655"/>
      <c r="B169" s="234"/>
      <c r="C169" s="274" t="s">
        <v>606</v>
      </c>
      <c r="D169" s="1368" t="s">
        <v>776</v>
      </c>
      <c r="E169" s="1369"/>
      <c r="F169" s="1370"/>
      <c r="G169" s="264">
        <v>0</v>
      </c>
      <c r="H169" s="264">
        <v>0</v>
      </c>
      <c r="I169" s="264">
        <v>0</v>
      </c>
      <c r="J169" s="264">
        <v>0</v>
      </c>
      <c r="K169" s="264">
        <v>0</v>
      </c>
      <c r="L169" s="264">
        <v>0</v>
      </c>
      <c r="M169" s="264">
        <v>0</v>
      </c>
      <c r="N169" s="264">
        <v>0</v>
      </c>
      <c r="O169" s="264">
        <v>0</v>
      </c>
      <c r="P169" s="264">
        <v>0</v>
      </c>
      <c r="Q169" s="264">
        <v>0</v>
      </c>
      <c r="R169" s="264">
        <v>0</v>
      </c>
      <c r="S169" s="531">
        <f t="shared" ref="S169:S178" si="33">SUM(G169:R169)</f>
        <v>0</v>
      </c>
      <c r="T169" s="531">
        <f t="shared" ref="T169:T178" si="34">S169/$C$304</f>
        <v>0</v>
      </c>
      <c r="U169" s="260"/>
      <c r="V169" s="1267"/>
      <c r="W169" s="1268"/>
      <c r="X169" s="1268"/>
      <c r="Y169" s="1269"/>
      <c r="Z169" s="244"/>
      <c r="AA169" s="237"/>
      <c r="AB169" s="237"/>
      <c r="AC169" s="237"/>
      <c r="AD169" s="237"/>
      <c r="AE169" s="220"/>
      <c r="AF169" s="220"/>
      <c r="AG169" s="220"/>
      <c r="AH169" s="226"/>
      <c r="AI169" s="227"/>
      <c r="AJ169" s="227"/>
      <c r="AK169" s="237"/>
      <c r="AL169" s="237"/>
      <c r="AM169" s="237"/>
      <c r="AN169" s="237"/>
      <c r="AO169" s="249"/>
      <c r="AP169" s="237"/>
      <c r="AQ169" s="237"/>
      <c r="AR169" s="237"/>
      <c r="AS169" s="237"/>
      <c r="AT169" s="239"/>
      <c r="AV169" s="100"/>
      <c r="AW169" s="100"/>
    </row>
    <row r="170" spans="1:49" ht="13.5" customHeight="1" x14ac:dyDescent="0.3">
      <c r="A170" s="655"/>
      <c r="B170" s="234"/>
      <c r="C170" s="274" t="s">
        <v>607</v>
      </c>
      <c r="D170" s="1368" t="s">
        <v>777</v>
      </c>
      <c r="E170" s="1369"/>
      <c r="F170" s="1370"/>
      <c r="G170" s="264">
        <v>0</v>
      </c>
      <c r="H170" s="264">
        <v>0</v>
      </c>
      <c r="I170" s="264">
        <v>0</v>
      </c>
      <c r="J170" s="264">
        <v>0</v>
      </c>
      <c r="K170" s="264">
        <v>0</v>
      </c>
      <c r="L170" s="264">
        <v>0</v>
      </c>
      <c r="M170" s="264">
        <v>0</v>
      </c>
      <c r="N170" s="264">
        <v>0</v>
      </c>
      <c r="O170" s="264">
        <v>0</v>
      </c>
      <c r="P170" s="264">
        <v>0</v>
      </c>
      <c r="Q170" s="264">
        <v>0</v>
      </c>
      <c r="R170" s="264">
        <v>0</v>
      </c>
      <c r="S170" s="531">
        <f t="shared" si="33"/>
        <v>0</v>
      </c>
      <c r="T170" s="531">
        <f t="shared" si="34"/>
        <v>0</v>
      </c>
      <c r="U170" s="260"/>
      <c r="V170" s="1267"/>
      <c r="W170" s="1268"/>
      <c r="X170" s="1268"/>
      <c r="Y170" s="1269"/>
      <c r="Z170" s="244"/>
      <c r="AA170" s="237"/>
      <c r="AB170" s="237"/>
      <c r="AC170" s="237"/>
      <c r="AD170" s="237"/>
      <c r="AE170" s="220"/>
      <c r="AF170" s="220"/>
      <c r="AG170" s="220"/>
      <c r="AH170" s="226"/>
      <c r="AI170" s="227"/>
      <c r="AJ170" s="227"/>
      <c r="AK170" s="237"/>
      <c r="AL170" s="237"/>
      <c r="AM170" s="237"/>
      <c r="AN170" s="237"/>
      <c r="AO170" s="249"/>
      <c r="AP170" s="237"/>
      <c r="AQ170" s="237"/>
      <c r="AR170" s="237"/>
      <c r="AS170" s="237"/>
      <c r="AT170" s="239"/>
      <c r="AV170" s="100"/>
      <c r="AW170" s="100"/>
    </row>
    <row r="171" spans="1:49" ht="13.5" customHeight="1" x14ac:dyDescent="0.3">
      <c r="A171" s="655"/>
      <c r="B171" s="234"/>
      <c r="C171" s="274" t="s">
        <v>608</v>
      </c>
      <c r="D171" s="1368" t="s">
        <v>778</v>
      </c>
      <c r="E171" s="1369"/>
      <c r="F171" s="1370"/>
      <c r="G171" s="264">
        <v>0</v>
      </c>
      <c r="H171" s="264">
        <v>0</v>
      </c>
      <c r="I171" s="264">
        <v>0</v>
      </c>
      <c r="J171" s="264">
        <v>0</v>
      </c>
      <c r="K171" s="264">
        <v>0</v>
      </c>
      <c r="L171" s="264">
        <v>0</v>
      </c>
      <c r="M171" s="264">
        <v>0</v>
      </c>
      <c r="N171" s="264">
        <v>0</v>
      </c>
      <c r="O171" s="264">
        <v>0</v>
      </c>
      <c r="P171" s="264">
        <v>0</v>
      </c>
      <c r="Q171" s="264">
        <v>0</v>
      </c>
      <c r="R171" s="264">
        <v>0</v>
      </c>
      <c r="S171" s="531">
        <f t="shared" si="33"/>
        <v>0</v>
      </c>
      <c r="T171" s="531">
        <f t="shared" si="34"/>
        <v>0</v>
      </c>
      <c r="U171" s="260"/>
      <c r="V171" s="1267"/>
      <c r="W171" s="1268"/>
      <c r="X171" s="1268"/>
      <c r="Y171" s="1269"/>
      <c r="Z171" s="244"/>
      <c r="AA171" s="237"/>
      <c r="AB171" s="237"/>
      <c r="AC171" s="237"/>
      <c r="AD171" s="237"/>
      <c r="AE171" s="220"/>
      <c r="AF171" s="220"/>
      <c r="AG171" s="220"/>
      <c r="AH171" s="226"/>
      <c r="AI171" s="227"/>
      <c r="AJ171" s="227"/>
      <c r="AK171" s="237"/>
      <c r="AL171" s="237"/>
      <c r="AM171" s="237"/>
      <c r="AN171" s="237"/>
      <c r="AO171" s="249"/>
      <c r="AP171" s="237"/>
      <c r="AQ171" s="237"/>
      <c r="AR171" s="237"/>
      <c r="AS171" s="237"/>
      <c r="AT171" s="239"/>
      <c r="AV171" s="100"/>
      <c r="AW171" s="100"/>
    </row>
    <row r="172" spans="1:49" ht="13.5" customHeight="1" x14ac:dyDescent="0.3">
      <c r="A172" s="655"/>
      <c r="B172" s="234"/>
      <c r="C172" s="274" t="s">
        <v>609</v>
      </c>
      <c r="D172" s="1368" t="s">
        <v>779</v>
      </c>
      <c r="E172" s="1369"/>
      <c r="F172" s="1370"/>
      <c r="G172" s="264">
        <v>0</v>
      </c>
      <c r="H172" s="264">
        <v>0</v>
      </c>
      <c r="I172" s="264">
        <v>0</v>
      </c>
      <c r="J172" s="264">
        <v>0</v>
      </c>
      <c r="K172" s="264">
        <v>0</v>
      </c>
      <c r="L172" s="264">
        <v>0</v>
      </c>
      <c r="M172" s="264">
        <v>0</v>
      </c>
      <c r="N172" s="264">
        <v>0</v>
      </c>
      <c r="O172" s="264">
        <v>0</v>
      </c>
      <c r="P172" s="264">
        <v>0</v>
      </c>
      <c r="Q172" s="264">
        <v>0</v>
      </c>
      <c r="R172" s="264">
        <v>0</v>
      </c>
      <c r="S172" s="531">
        <f t="shared" si="33"/>
        <v>0</v>
      </c>
      <c r="T172" s="531">
        <f t="shared" si="34"/>
        <v>0</v>
      </c>
      <c r="U172" s="260"/>
      <c r="V172" s="1267"/>
      <c r="W172" s="1268"/>
      <c r="X172" s="1268"/>
      <c r="Y172" s="1269"/>
      <c r="Z172" s="244"/>
      <c r="AA172" s="237"/>
      <c r="AB172" s="237"/>
      <c r="AC172" s="237"/>
      <c r="AD172" s="237"/>
      <c r="AE172" s="220"/>
      <c r="AF172" s="220"/>
      <c r="AG172" s="220"/>
      <c r="AH172" s="226"/>
      <c r="AI172" s="227"/>
      <c r="AJ172" s="227"/>
      <c r="AK172" s="237"/>
      <c r="AL172" s="237"/>
      <c r="AM172" s="237"/>
      <c r="AN172" s="237"/>
      <c r="AO172" s="249"/>
      <c r="AP172" s="237"/>
      <c r="AQ172" s="237"/>
      <c r="AR172" s="237"/>
      <c r="AS172" s="237"/>
      <c r="AT172" s="239"/>
      <c r="AV172" s="100"/>
      <c r="AW172" s="100"/>
    </row>
    <row r="173" spans="1:49" ht="13.5" customHeight="1" x14ac:dyDescent="0.3">
      <c r="A173" s="655"/>
      <c r="B173" s="234"/>
      <c r="C173" s="274" t="s">
        <v>610</v>
      </c>
      <c r="D173" s="1368" t="s">
        <v>780</v>
      </c>
      <c r="E173" s="1369"/>
      <c r="F173" s="1370"/>
      <c r="G173" s="264">
        <v>0</v>
      </c>
      <c r="H173" s="264">
        <v>0</v>
      </c>
      <c r="I173" s="264">
        <v>0</v>
      </c>
      <c r="J173" s="264">
        <v>0</v>
      </c>
      <c r="K173" s="264">
        <v>0</v>
      </c>
      <c r="L173" s="264">
        <v>0</v>
      </c>
      <c r="M173" s="264">
        <v>0</v>
      </c>
      <c r="N173" s="264">
        <v>0</v>
      </c>
      <c r="O173" s="264">
        <v>0</v>
      </c>
      <c r="P173" s="264">
        <v>0</v>
      </c>
      <c r="Q173" s="264">
        <v>0</v>
      </c>
      <c r="R173" s="264">
        <v>0</v>
      </c>
      <c r="S173" s="531">
        <f t="shared" si="33"/>
        <v>0</v>
      </c>
      <c r="T173" s="531">
        <f t="shared" si="34"/>
        <v>0</v>
      </c>
      <c r="U173" s="260"/>
      <c r="V173" s="1267"/>
      <c r="W173" s="1268"/>
      <c r="X173" s="1268"/>
      <c r="Y173" s="1269"/>
      <c r="Z173" s="244"/>
      <c r="AA173" s="237"/>
      <c r="AB173" s="237"/>
      <c r="AC173" s="237"/>
      <c r="AD173" s="237"/>
      <c r="AE173" s="220"/>
      <c r="AF173" s="220"/>
      <c r="AG173" s="220"/>
      <c r="AH173" s="226"/>
      <c r="AI173" s="227"/>
      <c r="AJ173" s="227"/>
      <c r="AK173" s="237"/>
      <c r="AL173" s="237"/>
      <c r="AM173" s="237"/>
      <c r="AN173" s="237"/>
      <c r="AO173" s="249"/>
      <c r="AP173" s="237"/>
      <c r="AQ173" s="237"/>
      <c r="AR173" s="237"/>
      <c r="AS173" s="237"/>
      <c r="AT173" s="239"/>
      <c r="AV173" s="100"/>
      <c r="AW173" s="100"/>
    </row>
    <row r="174" spans="1:49" ht="13.5" customHeight="1" x14ac:dyDescent="0.3">
      <c r="A174" s="655"/>
      <c r="B174" s="234"/>
      <c r="C174" s="274" t="s">
        <v>611</v>
      </c>
      <c r="D174" s="1368" t="s">
        <v>781</v>
      </c>
      <c r="E174" s="1369"/>
      <c r="F174" s="1370"/>
      <c r="G174" s="264">
        <v>0</v>
      </c>
      <c r="H174" s="264">
        <v>0</v>
      </c>
      <c r="I174" s="264">
        <v>0</v>
      </c>
      <c r="J174" s="264">
        <v>0</v>
      </c>
      <c r="K174" s="264">
        <v>0</v>
      </c>
      <c r="L174" s="264">
        <v>0</v>
      </c>
      <c r="M174" s="264">
        <v>0</v>
      </c>
      <c r="N174" s="264">
        <v>0</v>
      </c>
      <c r="O174" s="264">
        <v>0</v>
      </c>
      <c r="P174" s="264">
        <v>0</v>
      </c>
      <c r="Q174" s="264">
        <v>0</v>
      </c>
      <c r="R174" s="264">
        <v>0</v>
      </c>
      <c r="S174" s="531">
        <f t="shared" si="33"/>
        <v>0</v>
      </c>
      <c r="T174" s="531">
        <f t="shared" si="34"/>
        <v>0</v>
      </c>
      <c r="U174" s="260"/>
      <c r="V174" s="1267"/>
      <c r="W174" s="1268"/>
      <c r="X174" s="1268"/>
      <c r="Y174" s="1269"/>
      <c r="Z174" s="244"/>
      <c r="AA174" s="237"/>
      <c r="AB174" s="237"/>
      <c r="AC174" s="237"/>
      <c r="AD174" s="237"/>
      <c r="AE174" s="220"/>
      <c r="AF174" s="220"/>
      <c r="AG174" s="220"/>
      <c r="AH174" s="226"/>
      <c r="AI174" s="227"/>
      <c r="AJ174" s="227"/>
      <c r="AK174" s="237"/>
      <c r="AL174" s="237"/>
      <c r="AM174" s="237"/>
      <c r="AN174" s="237"/>
      <c r="AO174" s="249"/>
      <c r="AP174" s="237"/>
      <c r="AQ174" s="237"/>
      <c r="AR174" s="237"/>
      <c r="AS174" s="237"/>
      <c r="AT174" s="239"/>
      <c r="AV174" s="100"/>
      <c r="AW174" s="100"/>
    </row>
    <row r="175" spans="1:49" ht="13.5" customHeight="1" x14ac:dyDescent="0.3">
      <c r="A175" s="655"/>
      <c r="B175" s="234"/>
      <c r="C175" s="274" t="s">
        <v>612</v>
      </c>
      <c r="D175" s="1368" t="s">
        <v>782</v>
      </c>
      <c r="E175" s="1369"/>
      <c r="F175" s="1370"/>
      <c r="G175" s="264">
        <v>0</v>
      </c>
      <c r="H175" s="264">
        <v>0</v>
      </c>
      <c r="I175" s="264">
        <v>0</v>
      </c>
      <c r="J175" s="264">
        <v>0</v>
      </c>
      <c r="K175" s="264">
        <v>0</v>
      </c>
      <c r="L175" s="264">
        <v>0</v>
      </c>
      <c r="M175" s="264">
        <v>0</v>
      </c>
      <c r="N175" s="264">
        <v>0</v>
      </c>
      <c r="O175" s="264">
        <v>0</v>
      </c>
      <c r="P175" s="264">
        <v>0</v>
      </c>
      <c r="Q175" s="264">
        <v>0</v>
      </c>
      <c r="R175" s="264">
        <v>0</v>
      </c>
      <c r="S175" s="531">
        <f t="shared" si="33"/>
        <v>0</v>
      </c>
      <c r="T175" s="531">
        <f t="shared" si="34"/>
        <v>0</v>
      </c>
      <c r="U175" s="260"/>
      <c r="V175" s="1267"/>
      <c r="W175" s="1268"/>
      <c r="X175" s="1268"/>
      <c r="Y175" s="1269"/>
      <c r="Z175" s="244"/>
      <c r="AA175" s="237"/>
      <c r="AB175" s="237"/>
      <c r="AC175" s="237"/>
      <c r="AD175" s="237"/>
      <c r="AE175" s="220"/>
      <c r="AF175" s="220"/>
      <c r="AG175" s="220"/>
      <c r="AH175" s="226"/>
      <c r="AI175" s="227"/>
      <c r="AJ175" s="227"/>
      <c r="AK175" s="237"/>
      <c r="AL175" s="237"/>
      <c r="AM175" s="237"/>
      <c r="AN175" s="237"/>
      <c r="AO175" s="249"/>
      <c r="AP175" s="237"/>
      <c r="AQ175" s="237"/>
      <c r="AR175" s="237"/>
      <c r="AS175" s="237"/>
      <c r="AT175" s="239"/>
      <c r="AV175" s="100"/>
      <c r="AW175" s="100"/>
    </row>
    <row r="176" spans="1:49" ht="13.5" customHeight="1" x14ac:dyDescent="0.3">
      <c r="A176" s="655"/>
      <c r="B176" s="234"/>
      <c r="C176" s="274" t="s">
        <v>613</v>
      </c>
      <c r="D176" s="1368" t="s">
        <v>783</v>
      </c>
      <c r="E176" s="1369"/>
      <c r="F176" s="1370"/>
      <c r="G176" s="264">
        <v>0</v>
      </c>
      <c r="H176" s="264">
        <v>0</v>
      </c>
      <c r="I176" s="264">
        <v>0</v>
      </c>
      <c r="J176" s="264">
        <v>0</v>
      </c>
      <c r="K176" s="264">
        <v>0</v>
      </c>
      <c r="L176" s="264">
        <v>0</v>
      </c>
      <c r="M176" s="264">
        <v>0</v>
      </c>
      <c r="N176" s="264">
        <v>0</v>
      </c>
      <c r="O176" s="264">
        <v>0</v>
      </c>
      <c r="P176" s="264">
        <v>0</v>
      </c>
      <c r="Q176" s="264">
        <v>0</v>
      </c>
      <c r="R176" s="264">
        <v>0</v>
      </c>
      <c r="S176" s="531">
        <f t="shared" si="33"/>
        <v>0</v>
      </c>
      <c r="T176" s="531">
        <f t="shared" si="34"/>
        <v>0</v>
      </c>
      <c r="U176" s="260"/>
      <c r="V176" s="1267"/>
      <c r="W176" s="1268"/>
      <c r="X176" s="1268"/>
      <c r="Y176" s="1269"/>
      <c r="Z176" s="244"/>
      <c r="AA176" s="237"/>
      <c r="AB176" s="237"/>
      <c r="AC176" s="237"/>
      <c r="AD176" s="237"/>
      <c r="AE176" s="220"/>
      <c r="AF176" s="220"/>
      <c r="AG176" s="220"/>
      <c r="AH176" s="226"/>
      <c r="AI176" s="227"/>
      <c r="AJ176" s="227"/>
      <c r="AK176" s="237"/>
      <c r="AL176" s="237"/>
      <c r="AM176" s="237"/>
      <c r="AN176" s="237"/>
      <c r="AO176" s="249"/>
      <c r="AP176" s="237"/>
      <c r="AQ176" s="237"/>
      <c r="AR176" s="237"/>
      <c r="AS176" s="237"/>
      <c r="AT176" s="239"/>
      <c r="AV176" s="100"/>
      <c r="AW176" s="100"/>
    </row>
    <row r="177" spans="1:49" ht="13.5" customHeight="1" x14ac:dyDescent="0.3">
      <c r="A177" s="655"/>
      <c r="B177" s="234"/>
      <c r="C177" s="274" t="s">
        <v>614</v>
      </c>
      <c r="D177" s="1368" t="s">
        <v>784</v>
      </c>
      <c r="E177" s="1369"/>
      <c r="F177" s="1370"/>
      <c r="G177" s="264">
        <v>0</v>
      </c>
      <c r="H177" s="264">
        <v>0</v>
      </c>
      <c r="I177" s="264">
        <v>0</v>
      </c>
      <c r="J177" s="264">
        <v>0</v>
      </c>
      <c r="K177" s="264">
        <v>0</v>
      </c>
      <c r="L177" s="264">
        <v>0</v>
      </c>
      <c r="M177" s="264">
        <v>0</v>
      </c>
      <c r="N177" s="264">
        <v>0</v>
      </c>
      <c r="O177" s="264">
        <v>0</v>
      </c>
      <c r="P177" s="264">
        <v>0</v>
      </c>
      <c r="Q177" s="264">
        <v>0</v>
      </c>
      <c r="R177" s="264">
        <v>0</v>
      </c>
      <c r="S177" s="531">
        <f t="shared" si="33"/>
        <v>0</v>
      </c>
      <c r="T177" s="531">
        <f t="shared" si="34"/>
        <v>0</v>
      </c>
      <c r="U177" s="260"/>
      <c r="V177" s="1267"/>
      <c r="W177" s="1268"/>
      <c r="X177" s="1268"/>
      <c r="Y177" s="1269"/>
      <c r="Z177" s="244"/>
      <c r="AA177" s="237"/>
      <c r="AB177" s="237"/>
      <c r="AC177" s="237"/>
      <c r="AD177" s="237"/>
      <c r="AE177" s="220"/>
      <c r="AF177" s="220"/>
      <c r="AG177" s="220"/>
      <c r="AH177" s="226"/>
      <c r="AI177" s="227"/>
      <c r="AJ177" s="227"/>
      <c r="AK177" s="237"/>
      <c r="AL177" s="237"/>
      <c r="AM177" s="237"/>
      <c r="AN177" s="237"/>
      <c r="AO177" s="249"/>
      <c r="AP177" s="237"/>
      <c r="AQ177" s="237"/>
      <c r="AR177" s="237"/>
      <c r="AS177" s="237"/>
      <c r="AT177" s="239"/>
      <c r="AV177" s="100"/>
      <c r="AW177" s="100"/>
    </row>
    <row r="178" spans="1:49" ht="13.5" customHeight="1" x14ac:dyDescent="0.3">
      <c r="A178" s="655"/>
      <c r="B178" s="234"/>
      <c r="C178" s="274" t="s">
        <v>615</v>
      </c>
      <c r="D178" s="1368" t="s">
        <v>785</v>
      </c>
      <c r="E178" s="1369"/>
      <c r="F178" s="1370"/>
      <c r="G178" s="264">
        <v>0</v>
      </c>
      <c r="H178" s="264">
        <v>0</v>
      </c>
      <c r="I178" s="264">
        <v>0</v>
      </c>
      <c r="J178" s="264">
        <v>0</v>
      </c>
      <c r="K178" s="264">
        <v>0</v>
      </c>
      <c r="L178" s="264">
        <v>0</v>
      </c>
      <c r="M178" s="264">
        <v>0</v>
      </c>
      <c r="N178" s="264">
        <v>0</v>
      </c>
      <c r="O178" s="264">
        <v>0</v>
      </c>
      <c r="P178" s="264">
        <v>0</v>
      </c>
      <c r="Q178" s="264">
        <v>0</v>
      </c>
      <c r="R178" s="264">
        <v>0</v>
      </c>
      <c r="S178" s="531">
        <f t="shared" si="33"/>
        <v>0</v>
      </c>
      <c r="T178" s="531">
        <f t="shared" si="34"/>
        <v>0</v>
      </c>
      <c r="U178" s="260"/>
      <c r="V178" s="1267"/>
      <c r="W178" s="1268"/>
      <c r="X178" s="1268"/>
      <c r="Y178" s="1269"/>
      <c r="Z178" s="244"/>
      <c r="AA178" s="237"/>
      <c r="AB178" s="237"/>
      <c r="AC178" s="237"/>
      <c r="AD178" s="237"/>
      <c r="AE178" s="220"/>
      <c r="AF178" s="220"/>
      <c r="AG178" s="220"/>
      <c r="AH178" s="226"/>
      <c r="AI178" s="227"/>
      <c r="AJ178" s="227"/>
      <c r="AK178" s="237"/>
      <c r="AL178" s="237"/>
      <c r="AM178" s="237"/>
      <c r="AN178" s="237"/>
      <c r="AO178" s="249"/>
      <c r="AP178" s="237"/>
      <c r="AQ178" s="237"/>
      <c r="AR178" s="237"/>
      <c r="AS178" s="237"/>
      <c r="AT178" s="239"/>
      <c r="AV178" s="100"/>
      <c r="AW178" s="100"/>
    </row>
    <row r="179" spans="1:49" ht="13.5" customHeight="1" x14ac:dyDescent="0.3">
      <c r="A179" s="655"/>
      <c r="B179" s="234"/>
      <c r="C179" s="274" t="s">
        <v>616</v>
      </c>
      <c r="D179" s="1368" t="s">
        <v>786</v>
      </c>
      <c r="E179" s="1369"/>
      <c r="F179" s="1370"/>
      <c r="G179" s="264">
        <v>0</v>
      </c>
      <c r="H179" s="264">
        <v>0</v>
      </c>
      <c r="I179" s="264">
        <v>0</v>
      </c>
      <c r="J179" s="264">
        <v>0</v>
      </c>
      <c r="K179" s="264">
        <v>0</v>
      </c>
      <c r="L179" s="264">
        <v>0</v>
      </c>
      <c r="M179" s="264">
        <v>0</v>
      </c>
      <c r="N179" s="264">
        <v>0</v>
      </c>
      <c r="O179" s="264">
        <v>0</v>
      </c>
      <c r="P179" s="264">
        <v>0</v>
      </c>
      <c r="Q179" s="264">
        <v>0</v>
      </c>
      <c r="R179" s="264">
        <v>0</v>
      </c>
      <c r="S179" s="531">
        <f>SUM(G179:R179)</f>
        <v>0</v>
      </c>
      <c r="T179" s="531">
        <f t="shared" si="29"/>
        <v>0</v>
      </c>
      <c r="U179" s="260"/>
      <c r="V179" s="1267"/>
      <c r="W179" s="1268"/>
      <c r="X179" s="1268"/>
      <c r="Y179" s="1269"/>
      <c r="Z179" s="244"/>
      <c r="AA179" s="237"/>
      <c r="AB179" s="237"/>
      <c r="AC179" s="237"/>
      <c r="AD179" s="237"/>
      <c r="AE179" s="220"/>
      <c r="AF179" s="220"/>
      <c r="AG179" s="220"/>
      <c r="AH179" s="226"/>
      <c r="AI179" s="227"/>
      <c r="AJ179" s="227"/>
      <c r="AK179" s="237"/>
      <c r="AL179" s="237"/>
      <c r="AM179" s="237"/>
      <c r="AN179" s="237"/>
      <c r="AO179" s="249"/>
      <c r="AP179" s="237"/>
      <c r="AQ179" s="237"/>
      <c r="AR179" s="237"/>
      <c r="AS179" s="237"/>
      <c r="AT179" s="239"/>
      <c r="AV179" s="100"/>
      <c r="AW179" s="100"/>
    </row>
    <row r="180" spans="1:49" ht="13.5" customHeight="1" x14ac:dyDescent="0.3">
      <c r="A180" s="655"/>
      <c r="B180" s="234"/>
      <c r="C180" s="274" t="s">
        <v>617</v>
      </c>
      <c r="D180" s="1368" t="s">
        <v>787</v>
      </c>
      <c r="E180" s="1369"/>
      <c r="F180" s="1370"/>
      <c r="G180" s="264">
        <v>0</v>
      </c>
      <c r="H180" s="264">
        <v>0</v>
      </c>
      <c r="I180" s="264">
        <v>0</v>
      </c>
      <c r="J180" s="264">
        <v>0</v>
      </c>
      <c r="K180" s="264">
        <v>0</v>
      </c>
      <c r="L180" s="264">
        <v>0</v>
      </c>
      <c r="M180" s="264">
        <v>0</v>
      </c>
      <c r="N180" s="264">
        <v>0</v>
      </c>
      <c r="O180" s="264">
        <v>0</v>
      </c>
      <c r="P180" s="264">
        <v>0</v>
      </c>
      <c r="Q180" s="264">
        <v>0</v>
      </c>
      <c r="R180" s="264">
        <v>0</v>
      </c>
      <c r="S180" s="531">
        <f>SUM(G180:R180)</f>
        <v>0</v>
      </c>
      <c r="T180" s="531">
        <f t="shared" si="29"/>
        <v>0</v>
      </c>
      <c r="U180" s="260"/>
      <c r="V180" s="1267"/>
      <c r="W180" s="1268"/>
      <c r="X180" s="1268"/>
      <c r="Y180" s="1269"/>
      <c r="Z180" s="244"/>
      <c r="AA180" s="237"/>
      <c r="AB180" s="237"/>
      <c r="AC180" s="237"/>
      <c r="AD180" s="237"/>
      <c r="AE180" s="220"/>
      <c r="AF180" s="220"/>
      <c r="AG180" s="220"/>
      <c r="AH180" s="226"/>
      <c r="AI180" s="227"/>
      <c r="AJ180" s="227"/>
      <c r="AK180" s="237"/>
      <c r="AL180" s="237"/>
      <c r="AM180" s="237"/>
      <c r="AN180" s="237"/>
      <c r="AO180" s="249"/>
      <c r="AP180" s="237"/>
      <c r="AQ180" s="237"/>
      <c r="AR180" s="237"/>
      <c r="AS180" s="237"/>
      <c r="AT180" s="239"/>
      <c r="AV180" s="100"/>
      <c r="AW180" s="100"/>
    </row>
    <row r="181" spans="1:49" x14ac:dyDescent="0.3">
      <c r="A181" s="655"/>
      <c r="B181" s="234"/>
      <c r="C181" s="104"/>
      <c r="D181" s="1286" t="s">
        <v>235</v>
      </c>
      <c r="E181" s="1287"/>
      <c r="F181" s="1288"/>
      <c r="G181" s="721">
        <f t="shared" ref="G181:T181" si="35">SUM(G182:G196)</f>
        <v>0</v>
      </c>
      <c r="H181" s="721">
        <f t="shared" si="35"/>
        <v>0</v>
      </c>
      <c r="I181" s="721">
        <f t="shared" si="35"/>
        <v>0</v>
      </c>
      <c r="J181" s="721">
        <f t="shared" si="35"/>
        <v>0</v>
      </c>
      <c r="K181" s="721">
        <f t="shared" si="35"/>
        <v>0</v>
      </c>
      <c r="L181" s="721">
        <f t="shared" si="35"/>
        <v>0</v>
      </c>
      <c r="M181" s="721">
        <f t="shared" si="35"/>
        <v>0</v>
      </c>
      <c r="N181" s="721">
        <f t="shared" si="35"/>
        <v>0</v>
      </c>
      <c r="O181" s="721">
        <f t="shared" si="35"/>
        <v>0</v>
      </c>
      <c r="P181" s="721">
        <f t="shared" si="35"/>
        <v>0</v>
      </c>
      <c r="Q181" s="721">
        <f t="shared" si="35"/>
        <v>0</v>
      </c>
      <c r="R181" s="721">
        <f t="shared" si="35"/>
        <v>0</v>
      </c>
      <c r="S181" s="721">
        <f t="shared" si="35"/>
        <v>0</v>
      </c>
      <c r="T181" s="721">
        <f t="shared" si="35"/>
        <v>0</v>
      </c>
      <c r="U181" s="273"/>
      <c r="V181" s="1295"/>
      <c r="W181" s="1296"/>
      <c r="X181" s="1296"/>
      <c r="Y181" s="1297"/>
      <c r="Z181" s="277"/>
      <c r="AA181" s="277"/>
      <c r="AB181" s="237"/>
      <c r="AC181" s="237"/>
      <c r="AD181" s="237"/>
      <c r="AE181" s="220"/>
      <c r="AF181" s="220"/>
      <c r="AG181" s="220"/>
      <c r="AH181" s="226"/>
      <c r="AI181" s="220"/>
      <c r="AJ181" s="227"/>
      <c r="AK181" s="237"/>
      <c r="AL181" s="237"/>
      <c r="AM181" s="237"/>
      <c r="AN181" s="237"/>
      <c r="AO181" s="249"/>
      <c r="AP181" s="237"/>
      <c r="AQ181" s="237"/>
      <c r="AR181" s="237"/>
      <c r="AS181" s="237"/>
      <c r="AT181" s="239"/>
      <c r="AV181" s="100"/>
      <c r="AW181" s="100"/>
    </row>
    <row r="182" spans="1:49" ht="13.5" customHeight="1" x14ac:dyDescent="0.3">
      <c r="A182" s="655"/>
      <c r="B182" s="234"/>
      <c r="C182" s="104"/>
      <c r="D182" s="1365" t="s">
        <v>788</v>
      </c>
      <c r="E182" s="1278"/>
      <c r="F182" s="1279"/>
      <c r="G182" s="264">
        <v>0</v>
      </c>
      <c r="H182" s="264">
        <v>0</v>
      </c>
      <c r="I182" s="264">
        <v>0</v>
      </c>
      <c r="J182" s="264">
        <v>0</v>
      </c>
      <c r="K182" s="264">
        <v>0</v>
      </c>
      <c r="L182" s="264">
        <v>0</v>
      </c>
      <c r="M182" s="264">
        <v>0</v>
      </c>
      <c r="N182" s="264">
        <v>0</v>
      </c>
      <c r="O182" s="264">
        <v>0</v>
      </c>
      <c r="P182" s="264">
        <v>0</v>
      </c>
      <c r="Q182" s="264">
        <v>0</v>
      </c>
      <c r="R182" s="264">
        <v>0</v>
      </c>
      <c r="S182" s="531">
        <f>SUM(G182:R182)</f>
        <v>0</v>
      </c>
      <c r="T182" s="531">
        <f>S182/$C$304</f>
        <v>0</v>
      </c>
      <c r="U182" s="260"/>
      <c r="V182" s="1313"/>
      <c r="W182" s="1314"/>
      <c r="X182" s="1314"/>
      <c r="Y182" s="1315"/>
      <c r="Z182" s="244"/>
      <c r="AA182" s="237"/>
      <c r="AB182" s="237"/>
      <c r="AC182" s="237"/>
      <c r="AD182" s="237"/>
      <c r="AE182" s="220"/>
      <c r="AF182" s="220"/>
      <c r="AG182" s="220"/>
      <c r="AH182" s="226"/>
      <c r="AI182" s="220"/>
      <c r="AJ182" s="227"/>
      <c r="AK182" s="237"/>
      <c r="AL182" s="237"/>
      <c r="AM182" s="237"/>
      <c r="AN182" s="237"/>
      <c r="AO182" s="249"/>
      <c r="AP182" s="237"/>
      <c r="AQ182" s="237"/>
      <c r="AR182" s="237"/>
      <c r="AS182" s="237"/>
      <c r="AT182" s="239"/>
      <c r="AV182" s="100"/>
      <c r="AW182" s="100"/>
    </row>
    <row r="183" spans="1:49" ht="13.5" customHeight="1" x14ac:dyDescent="0.3">
      <c r="A183" s="655"/>
      <c r="B183" s="234"/>
      <c r="C183" s="104"/>
      <c r="D183" s="1264" t="s">
        <v>767</v>
      </c>
      <c r="E183" s="1265"/>
      <c r="F183" s="1266"/>
      <c r="G183" s="264">
        <v>0</v>
      </c>
      <c r="H183" s="264">
        <v>0</v>
      </c>
      <c r="I183" s="264">
        <v>0</v>
      </c>
      <c r="J183" s="264">
        <v>0</v>
      </c>
      <c r="K183" s="264">
        <v>0</v>
      </c>
      <c r="L183" s="264">
        <v>0</v>
      </c>
      <c r="M183" s="264">
        <v>0</v>
      </c>
      <c r="N183" s="264">
        <v>0</v>
      </c>
      <c r="O183" s="264">
        <v>0</v>
      </c>
      <c r="P183" s="264">
        <v>0</v>
      </c>
      <c r="Q183" s="264">
        <v>0</v>
      </c>
      <c r="R183" s="264">
        <v>0</v>
      </c>
      <c r="S183" s="531">
        <f t="shared" ref="S183:S196" si="36">SUM(G183:R183)</f>
        <v>0</v>
      </c>
      <c r="T183" s="531">
        <f t="shared" ref="T183:T197" si="37">S183/$C$304</f>
        <v>0</v>
      </c>
      <c r="U183" s="260"/>
      <c r="V183" s="1267"/>
      <c r="W183" s="1268"/>
      <c r="X183" s="1268"/>
      <c r="Y183" s="1269"/>
      <c r="Z183" s="244"/>
      <c r="AA183" s="237"/>
      <c r="AB183" s="237"/>
      <c r="AC183" s="237"/>
      <c r="AD183" s="237"/>
      <c r="AE183" s="220"/>
      <c r="AF183" s="220"/>
      <c r="AG183" s="220"/>
      <c r="AH183" s="226"/>
      <c r="AI183" s="220"/>
      <c r="AJ183" s="227"/>
      <c r="AK183" s="237"/>
      <c r="AL183" s="237"/>
      <c r="AM183" s="237"/>
      <c r="AN183" s="237"/>
      <c r="AO183" s="249"/>
      <c r="AP183" s="237"/>
      <c r="AQ183" s="237"/>
      <c r="AR183" s="237"/>
      <c r="AS183" s="237"/>
      <c r="AT183" s="239"/>
      <c r="AV183" s="100"/>
      <c r="AW183" s="100"/>
    </row>
    <row r="184" spans="1:49" ht="13.5" customHeight="1" x14ac:dyDescent="0.3">
      <c r="A184" s="655"/>
      <c r="B184" s="234"/>
      <c r="C184" s="104"/>
      <c r="D184" s="1264" t="s">
        <v>770</v>
      </c>
      <c r="E184" s="1265"/>
      <c r="F184" s="1266"/>
      <c r="G184" s="264">
        <v>0</v>
      </c>
      <c r="H184" s="264">
        <v>0</v>
      </c>
      <c r="I184" s="264">
        <v>0</v>
      </c>
      <c r="J184" s="264">
        <v>0</v>
      </c>
      <c r="K184" s="264">
        <v>0</v>
      </c>
      <c r="L184" s="264">
        <v>0</v>
      </c>
      <c r="M184" s="264">
        <v>0</v>
      </c>
      <c r="N184" s="264">
        <v>0</v>
      </c>
      <c r="O184" s="264">
        <v>0</v>
      </c>
      <c r="P184" s="264">
        <v>0</v>
      </c>
      <c r="Q184" s="264">
        <v>0</v>
      </c>
      <c r="R184" s="264">
        <v>0</v>
      </c>
      <c r="S184" s="531">
        <f t="shared" si="36"/>
        <v>0</v>
      </c>
      <c r="T184" s="531">
        <f t="shared" si="37"/>
        <v>0</v>
      </c>
      <c r="U184" s="260"/>
      <c r="V184" s="1267"/>
      <c r="W184" s="1268"/>
      <c r="X184" s="1268"/>
      <c r="Y184" s="1269"/>
      <c r="Z184" s="244"/>
      <c r="AA184" s="237"/>
      <c r="AB184" s="237"/>
      <c r="AC184" s="237"/>
      <c r="AD184" s="237"/>
      <c r="AE184" s="220"/>
      <c r="AF184" s="220"/>
      <c r="AG184" s="220"/>
      <c r="AH184" s="226"/>
      <c r="AI184" s="220"/>
      <c r="AJ184" s="227"/>
      <c r="AK184" s="237"/>
      <c r="AL184" s="237"/>
      <c r="AM184" s="237"/>
      <c r="AN184" s="237"/>
      <c r="AO184" s="249"/>
      <c r="AP184" s="237"/>
      <c r="AQ184" s="237"/>
      <c r="AR184" s="237"/>
      <c r="AS184" s="237"/>
      <c r="AT184" s="239"/>
      <c r="AV184" s="100"/>
      <c r="AW184" s="100"/>
    </row>
    <row r="185" spans="1:49" ht="13.5" customHeight="1" x14ac:dyDescent="0.3">
      <c r="A185" s="655"/>
      <c r="B185" s="234"/>
      <c r="C185" s="104"/>
      <c r="D185" s="1264" t="s">
        <v>771</v>
      </c>
      <c r="E185" s="1265"/>
      <c r="F185" s="1266"/>
      <c r="G185" s="264">
        <v>0</v>
      </c>
      <c r="H185" s="264">
        <v>0</v>
      </c>
      <c r="I185" s="264">
        <v>0</v>
      </c>
      <c r="J185" s="264">
        <v>0</v>
      </c>
      <c r="K185" s="264">
        <v>0</v>
      </c>
      <c r="L185" s="264">
        <v>0</v>
      </c>
      <c r="M185" s="264">
        <v>0</v>
      </c>
      <c r="N185" s="264">
        <v>0</v>
      </c>
      <c r="O185" s="264">
        <v>0</v>
      </c>
      <c r="P185" s="264">
        <v>0</v>
      </c>
      <c r="Q185" s="264">
        <v>0</v>
      </c>
      <c r="R185" s="264">
        <v>0</v>
      </c>
      <c r="S185" s="531">
        <f t="shared" si="36"/>
        <v>0</v>
      </c>
      <c r="T185" s="531">
        <f t="shared" si="37"/>
        <v>0</v>
      </c>
      <c r="U185" s="260"/>
      <c r="V185" s="1267"/>
      <c r="W185" s="1268"/>
      <c r="X185" s="1268"/>
      <c r="Y185" s="1269"/>
      <c r="Z185" s="244"/>
      <c r="AA185" s="237"/>
      <c r="AB185" s="237"/>
      <c r="AC185" s="237"/>
      <c r="AD185" s="237"/>
      <c r="AE185" s="220"/>
      <c r="AF185" s="220"/>
      <c r="AG185" s="220"/>
      <c r="AH185" s="226"/>
      <c r="AI185" s="220"/>
      <c r="AJ185" s="227"/>
      <c r="AK185" s="237"/>
      <c r="AL185" s="237"/>
      <c r="AM185" s="237"/>
      <c r="AN185" s="237"/>
      <c r="AO185" s="249"/>
      <c r="AP185" s="237"/>
      <c r="AQ185" s="237"/>
      <c r="AR185" s="237"/>
      <c r="AS185" s="237"/>
      <c r="AT185" s="239"/>
      <c r="AV185" s="100"/>
      <c r="AW185" s="100"/>
    </row>
    <row r="186" spans="1:49" ht="13.5" customHeight="1" x14ac:dyDescent="0.3">
      <c r="A186" s="655"/>
      <c r="B186" s="234"/>
      <c r="C186" s="104"/>
      <c r="D186" s="1264" t="s">
        <v>772</v>
      </c>
      <c r="E186" s="1265"/>
      <c r="F186" s="1266"/>
      <c r="G186" s="264">
        <v>0</v>
      </c>
      <c r="H186" s="264">
        <v>0</v>
      </c>
      <c r="I186" s="264">
        <v>0</v>
      </c>
      <c r="J186" s="264">
        <v>0</v>
      </c>
      <c r="K186" s="264">
        <v>0</v>
      </c>
      <c r="L186" s="264">
        <v>0</v>
      </c>
      <c r="M186" s="264">
        <v>0</v>
      </c>
      <c r="N186" s="264">
        <v>0</v>
      </c>
      <c r="O186" s="264">
        <v>0</v>
      </c>
      <c r="P186" s="264">
        <v>0</v>
      </c>
      <c r="Q186" s="264">
        <v>0</v>
      </c>
      <c r="R186" s="264">
        <v>0</v>
      </c>
      <c r="S186" s="531">
        <f t="shared" si="36"/>
        <v>0</v>
      </c>
      <c r="T186" s="531">
        <f t="shared" si="37"/>
        <v>0</v>
      </c>
      <c r="U186" s="260"/>
      <c r="V186" s="1267"/>
      <c r="W186" s="1268"/>
      <c r="X186" s="1268"/>
      <c r="Y186" s="1269"/>
      <c r="Z186" s="244"/>
      <c r="AA186" s="237"/>
      <c r="AB186" s="237"/>
      <c r="AC186" s="237"/>
      <c r="AD186" s="237"/>
      <c r="AE186" s="220"/>
      <c r="AF186" s="220"/>
      <c r="AG186" s="220"/>
      <c r="AH186" s="226"/>
      <c r="AI186" s="220"/>
      <c r="AJ186" s="227"/>
      <c r="AK186" s="237"/>
      <c r="AL186" s="237"/>
      <c r="AM186" s="237"/>
      <c r="AN186" s="237"/>
      <c r="AO186" s="249"/>
      <c r="AP186" s="237"/>
      <c r="AQ186" s="237"/>
      <c r="AR186" s="237"/>
      <c r="AS186" s="237"/>
      <c r="AT186" s="239"/>
      <c r="AV186" s="100"/>
      <c r="AW186" s="100"/>
    </row>
    <row r="187" spans="1:49" ht="13.5" customHeight="1" x14ac:dyDescent="0.3">
      <c r="A187" s="655"/>
      <c r="B187" s="234"/>
      <c r="C187" s="104"/>
      <c r="D187" s="1264" t="s">
        <v>773</v>
      </c>
      <c r="E187" s="1265"/>
      <c r="F187" s="1266"/>
      <c r="G187" s="264">
        <v>0</v>
      </c>
      <c r="H187" s="264">
        <v>0</v>
      </c>
      <c r="I187" s="264">
        <v>0</v>
      </c>
      <c r="J187" s="264">
        <v>0</v>
      </c>
      <c r="K187" s="264">
        <v>0</v>
      </c>
      <c r="L187" s="264">
        <v>0</v>
      </c>
      <c r="M187" s="264">
        <v>0</v>
      </c>
      <c r="N187" s="264">
        <v>0</v>
      </c>
      <c r="O187" s="264">
        <v>0</v>
      </c>
      <c r="P187" s="264">
        <v>0</v>
      </c>
      <c r="Q187" s="264">
        <v>0</v>
      </c>
      <c r="R187" s="264">
        <v>0</v>
      </c>
      <c r="S187" s="531">
        <f t="shared" si="36"/>
        <v>0</v>
      </c>
      <c r="T187" s="531">
        <f t="shared" si="37"/>
        <v>0</v>
      </c>
      <c r="U187" s="260"/>
      <c r="V187" s="1267"/>
      <c r="W187" s="1268"/>
      <c r="X187" s="1268"/>
      <c r="Y187" s="1269"/>
      <c r="Z187" s="244"/>
      <c r="AA187" s="237"/>
      <c r="AB187" s="237"/>
      <c r="AC187" s="237"/>
      <c r="AD187" s="237"/>
      <c r="AE187" s="220"/>
      <c r="AF187" s="220"/>
      <c r="AG187" s="220"/>
      <c r="AH187" s="226"/>
      <c r="AI187" s="220"/>
      <c r="AJ187" s="227"/>
      <c r="AK187" s="237"/>
      <c r="AL187" s="237"/>
      <c r="AM187" s="237"/>
      <c r="AN187" s="237"/>
      <c r="AO187" s="249"/>
      <c r="AP187" s="237"/>
      <c r="AQ187" s="237"/>
      <c r="AR187" s="237"/>
      <c r="AS187" s="237"/>
      <c r="AT187" s="239"/>
      <c r="AV187" s="100"/>
      <c r="AW187" s="100"/>
    </row>
    <row r="188" spans="1:49" ht="13.5" customHeight="1" x14ac:dyDescent="0.3">
      <c r="A188" s="655"/>
      <c r="B188" s="234"/>
      <c r="C188" s="104"/>
      <c r="D188" s="1264" t="s">
        <v>774</v>
      </c>
      <c r="E188" s="1265"/>
      <c r="F188" s="1266"/>
      <c r="G188" s="264">
        <v>0</v>
      </c>
      <c r="H188" s="264">
        <v>0</v>
      </c>
      <c r="I188" s="264">
        <v>0</v>
      </c>
      <c r="J188" s="264">
        <v>0</v>
      </c>
      <c r="K188" s="264">
        <v>0</v>
      </c>
      <c r="L188" s="264">
        <v>0</v>
      </c>
      <c r="M188" s="264">
        <v>0</v>
      </c>
      <c r="N188" s="264">
        <v>0</v>
      </c>
      <c r="O188" s="264">
        <v>0</v>
      </c>
      <c r="P188" s="264">
        <v>0</v>
      </c>
      <c r="Q188" s="264">
        <v>0</v>
      </c>
      <c r="R188" s="264">
        <v>0</v>
      </c>
      <c r="S188" s="531">
        <f t="shared" si="36"/>
        <v>0</v>
      </c>
      <c r="T188" s="531">
        <f t="shared" si="37"/>
        <v>0</v>
      </c>
      <c r="U188" s="260"/>
      <c r="V188" s="1267"/>
      <c r="W188" s="1268"/>
      <c r="X188" s="1268"/>
      <c r="Y188" s="1269"/>
      <c r="Z188" s="244"/>
      <c r="AA188" s="237"/>
      <c r="AB188" s="237"/>
      <c r="AC188" s="237"/>
      <c r="AD188" s="237"/>
      <c r="AE188" s="220"/>
      <c r="AF188" s="220"/>
      <c r="AG188" s="220"/>
      <c r="AH188" s="226"/>
      <c r="AI188" s="220"/>
      <c r="AJ188" s="227"/>
      <c r="AK188" s="237"/>
      <c r="AL188" s="237"/>
      <c r="AM188" s="237"/>
      <c r="AN188" s="237"/>
      <c r="AO188" s="249"/>
      <c r="AP188" s="237"/>
      <c r="AQ188" s="237"/>
      <c r="AR188" s="237"/>
      <c r="AS188" s="237"/>
      <c r="AT188" s="239"/>
      <c r="AV188" s="100"/>
      <c r="AW188" s="100"/>
    </row>
    <row r="189" spans="1:49" ht="13.5" customHeight="1" x14ac:dyDescent="0.3">
      <c r="A189" s="655"/>
      <c r="B189" s="234"/>
      <c r="C189" s="104"/>
      <c r="D189" s="1264" t="s">
        <v>775</v>
      </c>
      <c r="E189" s="1265"/>
      <c r="F189" s="1266"/>
      <c r="G189" s="264">
        <v>0</v>
      </c>
      <c r="H189" s="264">
        <v>0</v>
      </c>
      <c r="I189" s="264">
        <v>0</v>
      </c>
      <c r="J189" s="264">
        <v>0</v>
      </c>
      <c r="K189" s="264">
        <v>0</v>
      </c>
      <c r="L189" s="264">
        <v>0</v>
      </c>
      <c r="M189" s="264">
        <v>0</v>
      </c>
      <c r="N189" s="264">
        <v>0</v>
      </c>
      <c r="O189" s="264">
        <v>0</v>
      </c>
      <c r="P189" s="264">
        <v>0</v>
      </c>
      <c r="Q189" s="264">
        <v>0</v>
      </c>
      <c r="R189" s="264">
        <v>0</v>
      </c>
      <c r="S189" s="531">
        <f t="shared" si="36"/>
        <v>0</v>
      </c>
      <c r="T189" s="531">
        <f t="shared" si="37"/>
        <v>0</v>
      </c>
      <c r="U189" s="260"/>
      <c r="V189" s="1267"/>
      <c r="W189" s="1268"/>
      <c r="X189" s="1268"/>
      <c r="Y189" s="1269"/>
      <c r="Z189" s="244"/>
      <c r="AA189" s="237"/>
      <c r="AB189" s="237"/>
      <c r="AC189" s="237"/>
      <c r="AD189" s="237"/>
      <c r="AE189" s="220"/>
      <c r="AF189" s="220"/>
      <c r="AG189" s="220"/>
      <c r="AH189" s="226"/>
      <c r="AI189" s="220"/>
      <c r="AJ189" s="227"/>
      <c r="AK189" s="237"/>
      <c r="AL189" s="237"/>
      <c r="AM189" s="237"/>
      <c r="AN189" s="237"/>
      <c r="AO189" s="249"/>
      <c r="AP189" s="237"/>
      <c r="AQ189" s="237"/>
      <c r="AR189" s="237"/>
      <c r="AS189" s="237"/>
      <c r="AT189" s="239"/>
      <c r="AV189" s="100"/>
      <c r="AW189" s="100"/>
    </row>
    <row r="190" spans="1:49" ht="13.5" customHeight="1" x14ac:dyDescent="0.3">
      <c r="A190" s="655"/>
      <c r="B190" s="234"/>
      <c r="C190" s="104"/>
      <c r="D190" s="1264" t="s">
        <v>768</v>
      </c>
      <c r="E190" s="1265"/>
      <c r="F190" s="1266"/>
      <c r="G190" s="264">
        <v>0</v>
      </c>
      <c r="H190" s="264">
        <v>0</v>
      </c>
      <c r="I190" s="264">
        <v>0</v>
      </c>
      <c r="J190" s="264">
        <v>0</v>
      </c>
      <c r="K190" s="264">
        <v>0</v>
      </c>
      <c r="L190" s="264">
        <v>0</v>
      </c>
      <c r="M190" s="264">
        <v>0</v>
      </c>
      <c r="N190" s="264">
        <v>0</v>
      </c>
      <c r="O190" s="264">
        <v>0</v>
      </c>
      <c r="P190" s="264">
        <v>0</v>
      </c>
      <c r="Q190" s="264">
        <v>0</v>
      </c>
      <c r="R190" s="264">
        <v>0</v>
      </c>
      <c r="S190" s="531">
        <f t="shared" si="36"/>
        <v>0</v>
      </c>
      <c r="T190" s="531">
        <f t="shared" si="37"/>
        <v>0</v>
      </c>
      <c r="U190" s="260"/>
      <c r="V190" s="1267"/>
      <c r="W190" s="1268"/>
      <c r="X190" s="1268"/>
      <c r="Y190" s="1269"/>
      <c r="Z190" s="244"/>
      <c r="AA190" s="237"/>
      <c r="AB190" s="237"/>
      <c r="AC190" s="237"/>
      <c r="AD190" s="237"/>
      <c r="AE190" s="220"/>
      <c r="AF190" s="220"/>
      <c r="AG190" s="220"/>
      <c r="AH190" s="226"/>
      <c r="AI190" s="220"/>
      <c r="AJ190" s="227"/>
      <c r="AK190" s="237"/>
      <c r="AL190" s="237"/>
      <c r="AM190" s="237"/>
      <c r="AN190" s="237"/>
      <c r="AO190" s="249"/>
      <c r="AP190" s="237"/>
      <c r="AQ190" s="237"/>
      <c r="AR190" s="237"/>
      <c r="AS190" s="237"/>
      <c r="AT190" s="239"/>
      <c r="AV190" s="100"/>
      <c r="AW190" s="100"/>
    </row>
    <row r="191" spans="1:49" ht="13.5" customHeight="1" x14ac:dyDescent="0.3">
      <c r="A191" s="655"/>
      <c r="B191" s="234"/>
      <c r="C191" s="104"/>
      <c r="D191" s="1264" t="s">
        <v>777</v>
      </c>
      <c r="E191" s="1265"/>
      <c r="F191" s="1266"/>
      <c r="G191" s="264">
        <v>0</v>
      </c>
      <c r="H191" s="264">
        <v>0</v>
      </c>
      <c r="I191" s="264">
        <v>0</v>
      </c>
      <c r="J191" s="264">
        <v>0</v>
      </c>
      <c r="K191" s="264">
        <v>0</v>
      </c>
      <c r="L191" s="264">
        <v>0</v>
      </c>
      <c r="M191" s="264">
        <v>0</v>
      </c>
      <c r="N191" s="264">
        <v>0</v>
      </c>
      <c r="O191" s="264">
        <v>0</v>
      </c>
      <c r="P191" s="264">
        <v>0</v>
      </c>
      <c r="Q191" s="264">
        <v>0</v>
      </c>
      <c r="R191" s="264">
        <v>0</v>
      </c>
      <c r="S191" s="531">
        <f t="shared" si="36"/>
        <v>0</v>
      </c>
      <c r="T191" s="531">
        <f t="shared" si="37"/>
        <v>0</v>
      </c>
      <c r="U191" s="260"/>
      <c r="V191" s="1267"/>
      <c r="W191" s="1268"/>
      <c r="X191" s="1268"/>
      <c r="Y191" s="1269"/>
      <c r="Z191" s="244"/>
      <c r="AA191" s="237"/>
      <c r="AB191" s="237"/>
      <c r="AC191" s="237"/>
      <c r="AD191" s="237"/>
      <c r="AE191" s="220"/>
      <c r="AF191" s="220"/>
      <c r="AG191" s="220"/>
      <c r="AH191" s="226"/>
      <c r="AI191" s="220"/>
      <c r="AJ191" s="227"/>
      <c r="AK191" s="237"/>
      <c r="AL191" s="237"/>
      <c r="AM191" s="237"/>
      <c r="AN191" s="237"/>
      <c r="AO191" s="249"/>
      <c r="AP191" s="237"/>
      <c r="AQ191" s="237"/>
      <c r="AR191" s="237"/>
      <c r="AS191" s="237"/>
      <c r="AT191" s="239"/>
      <c r="AV191" s="100"/>
      <c r="AW191" s="100"/>
    </row>
    <row r="192" spans="1:49" ht="13.5" customHeight="1" x14ac:dyDescent="0.3">
      <c r="A192" s="655"/>
      <c r="B192" s="234"/>
      <c r="C192" s="104"/>
      <c r="D192" s="1264" t="s">
        <v>778</v>
      </c>
      <c r="E192" s="1265"/>
      <c r="F192" s="1266"/>
      <c r="G192" s="264">
        <v>0</v>
      </c>
      <c r="H192" s="264">
        <v>0</v>
      </c>
      <c r="I192" s="264">
        <v>0</v>
      </c>
      <c r="J192" s="264">
        <v>0</v>
      </c>
      <c r="K192" s="264">
        <v>0</v>
      </c>
      <c r="L192" s="264">
        <v>0</v>
      </c>
      <c r="M192" s="264">
        <v>0</v>
      </c>
      <c r="N192" s="264">
        <v>0</v>
      </c>
      <c r="O192" s="264">
        <v>0</v>
      </c>
      <c r="P192" s="264">
        <v>0</v>
      </c>
      <c r="Q192" s="264">
        <v>0</v>
      </c>
      <c r="R192" s="264">
        <v>0</v>
      </c>
      <c r="S192" s="531">
        <f t="shared" si="36"/>
        <v>0</v>
      </c>
      <c r="T192" s="531">
        <f t="shared" si="37"/>
        <v>0</v>
      </c>
      <c r="U192" s="260"/>
      <c r="V192" s="1267"/>
      <c r="W192" s="1268"/>
      <c r="X192" s="1268"/>
      <c r="Y192" s="1269"/>
      <c r="Z192" s="244"/>
      <c r="AA192" s="237"/>
      <c r="AB192" s="237"/>
      <c r="AC192" s="237"/>
      <c r="AD192" s="237"/>
      <c r="AE192" s="220"/>
      <c r="AF192" s="220"/>
      <c r="AG192" s="220"/>
      <c r="AH192" s="226"/>
      <c r="AI192" s="220"/>
      <c r="AJ192" s="227"/>
      <c r="AK192" s="237"/>
      <c r="AL192" s="237"/>
      <c r="AM192" s="237"/>
      <c r="AN192" s="237"/>
      <c r="AO192" s="249"/>
      <c r="AP192" s="237"/>
      <c r="AQ192" s="237"/>
      <c r="AR192" s="237"/>
      <c r="AS192" s="237"/>
      <c r="AT192" s="239"/>
      <c r="AV192" s="100"/>
      <c r="AW192" s="100"/>
    </row>
    <row r="193" spans="1:252" ht="13.5" customHeight="1" x14ac:dyDescent="0.3">
      <c r="A193" s="655"/>
      <c r="B193" s="234"/>
      <c r="C193" s="104"/>
      <c r="D193" s="1264" t="s">
        <v>779</v>
      </c>
      <c r="E193" s="1265"/>
      <c r="F193" s="1266"/>
      <c r="G193" s="264">
        <v>0</v>
      </c>
      <c r="H193" s="264">
        <v>0</v>
      </c>
      <c r="I193" s="264">
        <v>0</v>
      </c>
      <c r="J193" s="264">
        <v>0</v>
      </c>
      <c r="K193" s="264">
        <v>0</v>
      </c>
      <c r="L193" s="264">
        <v>0</v>
      </c>
      <c r="M193" s="264">
        <v>0</v>
      </c>
      <c r="N193" s="264">
        <v>0</v>
      </c>
      <c r="O193" s="264">
        <v>0</v>
      </c>
      <c r="P193" s="264">
        <v>0</v>
      </c>
      <c r="Q193" s="264">
        <v>0</v>
      </c>
      <c r="R193" s="264">
        <v>0</v>
      </c>
      <c r="S193" s="531">
        <f t="shared" si="36"/>
        <v>0</v>
      </c>
      <c r="T193" s="531">
        <f t="shared" si="37"/>
        <v>0</v>
      </c>
      <c r="U193" s="260"/>
      <c r="V193" s="1267"/>
      <c r="W193" s="1268"/>
      <c r="X193" s="1268"/>
      <c r="Y193" s="1269"/>
      <c r="Z193" s="244"/>
      <c r="AA193" s="237"/>
      <c r="AB193" s="237"/>
      <c r="AC193" s="237"/>
      <c r="AD193" s="237"/>
      <c r="AE193" s="220"/>
      <c r="AF193" s="220"/>
      <c r="AG193" s="220"/>
      <c r="AH193" s="226"/>
      <c r="AI193" s="220"/>
      <c r="AJ193" s="227"/>
      <c r="AK193" s="237"/>
      <c r="AL193" s="237"/>
      <c r="AM193" s="237"/>
      <c r="AN193" s="237"/>
      <c r="AO193" s="249"/>
      <c r="AP193" s="237"/>
      <c r="AQ193" s="237"/>
      <c r="AR193" s="237"/>
      <c r="AS193" s="237"/>
      <c r="AT193" s="239"/>
      <c r="AV193" s="100"/>
      <c r="AW193" s="100"/>
    </row>
    <row r="194" spans="1:252" ht="13.5" customHeight="1" x14ac:dyDescent="0.3">
      <c r="A194" s="655"/>
      <c r="B194" s="234"/>
      <c r="C194" s="104"/>
      <c r="D194" s="1264" t="s">
        <v>780</v>
      </c>
      <c r="E194" s="1265"/>
      <c r="F194" s="1266"/>
      <c r="G194" s="264">
        <v>0</v>
      </c>
      <c r="H194" s="264">
        <v>0</v>
      </c>
      <c r="I194" s="264">
        <v>0</v>
      </c>
      <c r="J194" s="264">
        <v>0</v>
      </c>
      <c r="K194" s="264">
        <v>0</v>
      </c>
      <c r="L194" s="264">
        <v>0</v>
      </c>
      <c r="M194" s="264">
        <v>0</v>
      </c>
      <c r="N194" s="264">
        <v>0</v>
      </c>
      <c r="O194" s="264">
        <v>0</v>
      </c>
      <c r="P194" s="264">
        <v>0</v>
      </c>
      <c r="Q194" s="264">
        <v>0</v>
      </c>
      <c r="R194" s="264">
        <v>0</v>
      </c>
      <c r="S194" s="531">
        <f t="shared" si="36"/>
        <v>0</v>
      </c>
      <c r="T194" s="531">
        <f t="shared" si="37"/>
        <v>0</v>
      </c>
      <c r="U194" s="260"/>
      <c r="V194" s="1267"/>
      <c r="W194" s="1268"/>
      <c r="X194" s="1268"/>
      <c r="Y194" s="1269"/>
      <c r="Z194" s="244"/>
      <c r="AA194" s="237"/>
      <c r="AB194" s="237"/>
      <c r="AC194" s="237"/>
      <c r="AD194" s="237"/>
      <c r="AE194" s="220"/>
      <c r="AF194" s="220"/>
      <c r="AG194" s="220"/>
      <c r="AH194" s="226"/>
      <c r="AI194" s="220"/>
      <c r="AJ194" s="227"/>
      <c r="AK194" s="237"/>
      <c r="AL194" s="237"/>
      <c r="AM194" s="237"/>
      <c r="AN194" s="237"/>
      <c r="AO194" s="249"/>
      <c r="AP194" s="237"/>
      <c r="AQ194" s="237"/>
      <c r="AR194" s="237"/>
      <c r="AS194" s="237"/>
      <c r="AT194" s="239"/>
      <c r="AV194" s="100"/>
      <c r="AW194" s="100"/>
    </row>
    <row r="195" spans="1:252" ht="13.5" customHeight="1" x14ac:dyDescent="0.3">
      <c r="A195" s="655"/>
      <c r="B195" s="234"/>
      <c r="C195" s="104"/>
      <c r="D195" s="1264" t="s">
        <v>769</v>
      </c>
      <c r="E195" s="1265"/>
      <c r="F195" s="1266"/>
      <c r="G195" s="264">
        <v>0</v>
      </c>
      <c r="H195" s="264">
        <v>0</v>
      </c>
      <c r="I195" s="264">
        <v>0</v>
      </c>
      <c r="J195" s="264">
        <v>0</v>
      </c>
      <c r="K195" s="264">
        <v>0</v>
      </c>
      <c r="L195" s="264">
        <v>0</v>
      </c>
      <c r="M195" s="264">
        <v>0</v>
      </c>
      <c r="N195" s="264">
        <v>0</v>
      </c>
      <c r="O195" s="264">
        <v>0</v>
      </c>
      <c r="P195" s="264">
        <v>0</v>
      </c>
      <c r="Q195" s="264">
        <v>0</v>
      </c>
      <c r="R195" s="264">
        <v>0</v>
      </c>
      <c r="S195" s="531">
        <f t="shared" si="36"/>
        <v>0</v>
      </c>
      <c r="T195" s="531">
        <f t="shared" si="37"/>
        <v>0</v>
      </c>
      <c r="U195" s="260"/>
      <c r="V195" s="1267"/>
      <c r="W195" s="1268"/>
      <c r="X195" s="1268"/>
      <c r="Y195" s="1269"/>
      <c r="Z195" s="244"/>
      <c r="AA195" s="237"/>
      <c r="AB195" s="237"/>
      <c r="AC195" s="237"/>
      <c r="AD195" s="237"/>
      <c r="AE195" s="220"/>
      <c r="AF195" s="220"/>
      <c r="AG195" s="220"/>
      <c r="AH195" s="226"/>
      <c r="AI195" s="220"/>
      <c r="AJ195" s="227"/>
      <c r="AK195" s="237"/>
      <c r="AL195" s="237"/>
      <c r="AM195" s="237"/>
      <c r="AN195" s="237"/>
      <c r="AO195" s="249"/>
      <c r="AP195" s="237"/>
      <c r="AQ195" s="237"/>
      <c r="AR195" s="237"/>
      <c r="AS195" s="237"/>
      <c r="AT195" s="239"/>
      <c r="AV195" s="100"/>
      <c r="AW195" s="100"/>
    </row>
    <row r="196" spans="1:252" ht="13.5" customHeight="1" x14ac:dyDescent="0.3">
      <c r="A196" s="655"/>
      <c r="B196" s="234"/>
      <c r="C196" s="104"/>
      <c r="D196" s="1264" t="s">
        <v>782</v>
      </c>
      <c r="E196" s="1265"/>
      <c r="F196" s="1266"/>
      <c r="G196" s="264">
        <v>0</v>
      </c>
      <c r="H196" s="264">
        <v>0</v>
      </c>
      <c r="I196" s="264">
        <v>0</v>
      </c>
      <c r="J196" s="264">
        <v>0</v>
      </c>
      <c r="K196" s="264">
        <v>0</v>
      </c>
      <c r="L196" s="264">
        <v>0</v>
      </c>
      <c r="M196" s="264">
        <v>0</v>
      </c>
      <c r="N196" s="264">
        <v>0</v>
      </c>
      <c r="O196" s="264">
        <v>0</v>
      </c>
      <c r="P196" s="264">
        <v>0</v>
      </c>
      <c r="Q196" s="264">
        <v>0</v>
      </c>
      <c r="R196" s="264">
        <v>0</v>
      </c>
      <c r="S196" s="531">
        <f t="shared" si="36"/>
        <v>0</v>
      </c>
      <c r="T196" s="531">
        <f t="shared" si="37"/>
        <v>0</v>
      </c>
      <c r="U196" s="260"/>
      <c r="V196" s="1267"/>
      <c r="W196" s="1268"/>
      <c r="X196" s="1268"/>
      <c r="Y196" s="1269"/>
      <c r="Z196" s="244"/>
      <c r="AA196" s="237"/>
      <c r="AB196" s="237"/>
      <c r="AC196" s="237"/>
      <c r="AD196" s="237"/>
      <c r="AE196" s="220"/>
      <c r="AF196" s="220"/>
      <c r="AG196" s="220"/>
      <c r="AH196" s="226"/>
      <c r="AI196" s="220"/>
      <c r="AJ196" s="227"/>
      <c r="AK196" s="237"/>
      <c r="AL196" s="237"/>
      <c r="AM196" s="237"/>
      <c r="AN196" s="237"/>
      <c r="AO196" s="249"/>
      <c r="AP196" s="237"/>
      <c r="AQ196" s="237"/>
      <c r="AR196" s="237"/>
      <c r="AS196" s="237"/>
      <c r="AT196" s="239"/>
      <c r="AV196" s="100"/>
      <c r="AW196" s="100"/>
    </row>
    <row r="197" spans="1:252" s="287" customFormat="1" x14ac:dyDescent="0.3">
      <c r="A197" s="657"/>
      <c r="B197" s="278"/>
      <c r="C197" s="279"/>
      <c r="D197" s="1283" t="s">
        <v>236</v>
      </c>
      <c r="E197" s="1284"/>
      <c r="F197" s="1285"/>
      <c r="G197" s="722">
        <v>0</v>
      </c>
      <c r="H197" s="722">
        <v>0</v>
      </c>
      <c r="I197" s="722">
        <v>0</v>
      </c>
      <c r="J197" s="722">
        <v>0</v>
      </c>
      <c r="K197" s="722">
        <v>0</v>
      </c>
      <c r="L197" s="722">
        <v>0</v>
      </c>
      <c r="M197" s="722">
        <v>0</v>
      </c>
      <c r="N197" s="722">
        <v>0</v>
      </c>
      <c r="O197" s="722">
        <v>0</v>
      </c>
      <c r="P197" s="722">
        <v>0</v>
      </c>
      <c r="Q197" s="722">
        <v>0</v>
      </c>
      <c r="R197" s="722">
        <v>0</v>
      </c>
      <c r="S197" s="723">
        <f>SUM(G197:R197)</f>
        <v>0</v>
      </c>
      <c r="T197" s="723">
        <f t="shared" si="37"/>
        <v>0</v>
      </c>
      <c r="U197" s="260"/>
      <c r="V197" s="1328"/>
      <c r="W197" s="1329"/>
      <c r="X197" s="1329"/>
      <c r="Y197" s="1330"/>
      <c r="Z197" s="280"/>
      <c r="AA197" s="281"/>
      <c r="AB197" s="281"/>
      <c r="AC197" s="281"/>
      <c r="AD197" s="281"/>
      <c r="AE197" s="282"/>
      <c r="AF197" s="282"/>
      <c r="AG197" s="282"/>
      <c r="AH197" s="283"/>
      <c r="AI197" s="282"/>
      <c r="AJ197" s="284"/>
      <c r="AK197" s="281"/>
      <c r="AL197" s="281"/>
      <c r="AM197" s="281"/>
      <c r="AN197" s="281"/>
      <c r="AO197" s="285"/>
      <c r="AP197" s="281"/>
      <c r="AQ197" s="281"/>
      <c r="AR197" s="281"/>
      <c r="AS197" s="281"/>
      <c r="AT197" s="286"/>
      <c r="AU197" s="282"/>
      <c r="IR197" s="282"/>
    </row>
    <row r="198" spans="1:252" s="287" customFormat="1" x14ac:dyDescent="0.3">
      <c r="A198" s="657"/>
      <c r="B198" s="278"/>
      <c r="C198" s="279"/>
      <c r="D198" s="1283" t="s">
        <v>254</v>
      </c>
      <c r="E198" s="1284"/>
      <c r="F198" s="1285"/>
      <c r="G198" s="721">
        <f t="shared" ref="G198:R198" si="38">SUM(G199:G218)</f>
        <v>49800</v>
      </c>
      <c r="H198" s="721">
        <f t="shared" si="38"/>
        <v>46800</v>
      </c>
      <c r="I198" s="721">
        <f t="shared" si="38"/>
        <v>46800</v>
      </c>
      <c r="J198" s="721">
        <f t="shared" si="38"/>
        <v>46800</v>
      </c>
      <c r="K198" s="721">
        <f t="shared" si="38"/>
        <v>46800</v>
      </c>
      <c r="L198" s="721">
        <f t="shared" si="38"/>
        <v>45100</v>
      </c>
      <c r="M198" s="721">
        <f t="shared" si="38"/>
        <v>48100</v>
      </c>
      <c r="N198" s="721">
        <f t="shared" si="38"/>
        <v>45100</v>
      </c>
      <c r="O198" s="721">
        <f t="shared" si="38"/>
        <v>45100</v>
      </c>
      <c r="P198" s="721">
        <f t="shared" si="38"/>
        <v>45100</v>
      </c>
      <c r="Q198" s="721">
        <f t="shared" si="38"/>
        <v>45100</v>
      </c>
      <c r="R198" s="721">
        <f t="shared" si="38"/>
        <v>45100</v>
      </c>
      <c r="S198" s="721">
        <f>SUM(S199:S218)</f>
        <v>555700</v>
      </c>
      <c r="T198" s="721">
        <f>SUM(T199:T218)</f>
        <v>46308.333333333336</v>
      </c>
      <c r="U198" s="273"/>
      <c r="V198" s="1295"/>
      <c r="W198" s="1296"/>
      <c r="X198" s="1296"/>
      <c r="Y198" s="1297"/>
      <c r="Z198" s="280"/>
      <c r="AA198" s="281"/>
      <c r="AB198" s="281"/>
      <c r="AC198" s="281"/>
      <c r="AD198" s="281"/>
      <c r="AE198" s="282"/>
      <c r="AF198" s="282"/>
      <c r="AG198" s="282"/>
      <c r="AH198" s="283"/>
      <c r="AI198" s="282"/>
      <c r="AJ198" s="284"/>
      <c r="AK198" s="281"/>
      <c r="AL198" s="281"/>
      <c r="AM198" s="281"/>
      <c r="AN198" s="281"/>
      <c r="AO198" s="285"/>
      <c r="AP198" s="281"/>
      <c r="AQ198" s="281"/>
      <c r="AR198" s="281"/>
      <c r="AS198" s="281"/>
      <c r="AT198" s="286"/>
      <c r="AU198" s="282"/>
      <c r="IR198" s="282"/>
    </row>
    <row r="199" spans="1:252" s="287" customFormat="1" ht="13.5" customHeight="1" x14ac:dyDescent="0.3">
      <c r="A199" s="657"/>
      <c r="B199" s="278"/>
      <c r="C199" s="279"/>
      <c r="D199" s="1280" t="s">
        <v>391</v>
      </c>
      <c r="E199" s="1281"/>
      <c r="F199" s="1282"/>
      <c r="G199" s="264">
        <v>7600</v>
      </c>
      <c r="H199" s="264">
        <v>7600</v>
      </c>
      <c r="I199" s="264">
        <v>7600</v>
      </c>
      <c r="J199" s="264">
        <v>7600</v>
      </c>
      <c r="K199" s="264">
        <v>7600</v>
      </c>
      <c r="L199" s="264">
        <v>7600</v>
      </c>
      <c r="M199" s="264">
        <v>7600</v>
      </c>
      <c r="N199" s="264">
        <v>7600</v>
      </c>
      <c r="O199" s="264">
        <v>7600</v>
      </c>
      <c r="P199" s="264">
        <v>7600</v>
      </c>
      <c r="Q199" s="264">
        <v>7600</v>
      </c>
      <c r="R199" s="264">
        <v>7600</v>
      </c>
      <c r="S199" s="531">
        <f t="shared" ref="S199:S205" si="39">SUM(G199:R199)</f>
        <v>91200</v>
      </c>
      <c r="T199" s="531">
        <f>S199/$C$304</f>
        <v>7600</v>
      </c>
      <c r="U199" s="260"/>
      <c r="V199" s="1313" t="s">
        <v>1136</v>
      </c>
      <c r="W199" s="1314"/>
      <c r="X199" s="1314"/>
      <c r="Y199" s="1315"/>
      <c r="Z199" s="280"/>
      <c r="AA199" s="281"/>
      <c r="AB199" s="281"/>
      <c r="AC199" s="281"/>
      <c r="AD199" s="281"/>
      <c r="AE199" s="282"/>
      <c r="AF199" s="282"/>
      <c r="AG199" s="282"/>
      <c r="AH199" s="283"/>
      <c r="AI199" s="282"/>
      <c r="AJ199" s="284"/>
      <c r="AK199" s="281"/>
      <c r="AL199" s="281"/>
      <c r="AM199" s="281"/>
      <c r="AN199" s="281"/>
      <c r="AO199" s="285"/>
      <c r="AP199" s="281"/>
      <c r="AQ199" s="281"/>
      <c r="AR199" s="281"/>
      <c r="AS199" s="281"/>
      <c r="AT199" s="286"/>
      <c r="AU199" s="282"/>
      <c r="IR199" s="282"/>
    </row>
    <row r="200" spans="1:252" s="287" customFormat="1" ht="13.5" customHeight="1" x14ac:dyDescent="0.3">
      <c r="A200" s="657"/>
      <c r="B200" s="278"/>
      <c r="C200" s="279"/>
      <c r="D200" s="1398" t="s">
        <v>821</v>
      </c>
      <c r="E200" s="1399"/>
      <c r="F200" s="1400"/>
      <c r="G200" s="264">
        <v>1700</v>
      </c>
      <c r="H200" s="264">
        <v>1700</v>
      </c>
      <c r="I200" s="264">
        <v>1700</v>
      </c>
      <c r="J200" s="264">
        <v>1700</v>
      </c>
      <c r="K200" s="264">
        <v>1700</v>
      </c>
      <c r="L200" s="264">
        <v>0</v>
      </c>
      <c r="M200" s="264">
        <v>0</v>
      </c>
      <c r="N200" s="264">
        <v>0</v>
      </c>
      <c r="O200" s="264">
        <v>0</v>
      </c>
      <c r="P200" s="264">
        <v>0</v>
      </c>
      <c r="Q200" s="264">
        <v>0</v>
      </c>
      <c r="R200" s="264">
        <v>0</v>
      </c>
      <c r="S200" s="531">
        <f t="shared" si="39"/>
        <v>8500</v>
      </c>
      <c r="T200" s="531">
        <f t="shared" ref="T200:T218" si="40">S200/$C$304</f>
        <v>708.33333333333337</v>
      </c>
      <c r="U200" s="260"/>
      <c r="V200" s="1313" t="s">
        <v>1136</v>
      </c>
      <c r="W200" s="1314"/>
      <c r="X200" s="1314"/>
      <c r="Y200" s="1315"/>
      <c r="Z200" s="280"/>
      <c r="AA200" s="281"/>
      <c r="AB200" s="281"/>
      <c r="AC200" s="281"/>
      <c r="AD200" s="281"/>
      <c r="AE200" s="282"/>
      <c r="AF200" s="282"/>
      <c r="AG200" s="282"/>
      <c r="AH200" s="283"/>
      <c r="AI200" s="282"/>
      <c r="AJ200" s="284"/>
      <c r="AK200" s="281"/>
      <c r="AL200" s="281"/>
      <c r="AM200" s="281"/>
      <c r="AN200" s="281"/>
      <c r="AO200" s="285"/>
      <c r="AP200" s="281"/>
      <c r="AQ200" s="281"/>
      <c r="AR200" s="281"/>
      <c r="AS200" s="281"/>
      <c r="AT200" s="286"/>
      <c r="AU200" s="282"/>
      <c r="IR200" s="282"/>
    </row>
    <row r="201" spans="1:252" s="287" customFormat="1" ht="13.5" customHeight="1" x14ac:dyDescent="0.3">
      <c r="A201" s="657"/>
      <c r="B201" s="278"/>
      <c r="C201" s="279"/>
      <c r="D201" s="1398" t="s">
        <v>822</v>
      </c>
      <c r="E201" s="1399"/>
      <c r="F201" s="1400"/>
      <c r="G201" s="264">
        <v>11100</v>
      </c>
      <c r="H201" s="264">
        <v>11100</v>
      </c>
      <c r="I201" s="264">
        <v>11100</v>
      </c>
      <c r="J201" s="264">
        <v>11100</v>
      </c>
      <c r="K201" s="264">
        <v>11100</v>
      </c>
      <c r="L201" s="264">
        <v>11100</v>
      </c>
      <c r="M201" s="264">
        <v>11100</v>
      </c>
      <c r="N201" s="264">
        <v>11100</v>
      </c>
      <c r="O201" s="264">
        <v>11100</v>
      </c>
      <c r="P201" s="264">
        <v>11100</v>
      </c>
      <c r="Q201" s="264">
        <v>11100</v>
      </c>
      <c r="R201" s="264">
        <v>11100</v>
      </c>
      <c r="S201" s="531">
        <f t="shared" si="39"/>
        <v>133200</v>
      </c>
      <c r="T201" s="531">
        <f t="shared" si="40"/>
        <v>11100</v>
      </c>
      <c r="U201" s="260"/>
      <c r="V201" s="1301" t="s">
        <v>1137</v>
      </c>
      <c r="W201" s="1302"/>
      <c r="X201" s="1302"/>
      <c r="Y201" s="1303"/>
      <c r="Z201" s="280"/>
      <c r="AA201" s="281"/>
      <c r="AB201" s="281"/>
      <c r="AC201" s="281"/>
      <c r="AD201" s="281"/>
      <c r="AE201" s="282"/>
      <c r="AF201" s="282"/>
      <c r="AG201" s="282"/>
      <c r="AH201" s="283"/>
      <c r="AI201" s="282"/>
      <c r="AJ201" s="284"/>
      <c r="AK201" s="281"/>
      <c r="AL201" s="281"/>
      <c r="AM201" s="281"/>
      <c r="AN201" s="281"/>
      <c r="AO201" s="285"/>
      <c r="AP201" s="281"/>
      <c r="AQ201" s="281"/>
      <c r="AR201" s="281"/>
      <c r="AS201" s="281"/>
      <c r="AT201" s="286"/>
      <c r="AU201" s="282"/>
      <c r="IR201" s="282"/>
    </row>
    <row r="202" spans="1:252" s="287" customFormat="1" ht="13.5" customHeight="1" x14ac:dyDescent="0.3">
      <c r="A202" s="657"/>
      <c r="B202" s="278"/>
      <c r="C202" s="279"/>
      <c r="D202" s="1398" t="s">
        <v>823</v>
      </c>
      <c r="E202" s="1399"/>
      <c r="F202" s="1400"/>
      <c r="G202" s="264">
        <v>0</v>
      </c>
      <c r="H202" s="264">
        <v>0</v>
      </c>
      <c r="I202" s="264">
        <v>0</v>
      </c>
      <c r="J202" s="264">
        <v>0</v>
      </c>
      <c r="K202" s="264">
        <v>0</v>
      </c>
      <c r="L202" s="264">
        <v>0</v>
      </c>
      <c r="M202" s="264">
        <v>0</v>
      </c>
      <c r="N202" s="264">
        <v>0</v>
      </c>
      <c r="O202" s="264">
        <v>0</v>
      </c>
      <c r="P202" s="264">
        <v>0</v>
      </c>
      <c r="Q202" s="264">
        <v>0</v>
      </c>
      <c r="R202" s="264">
        <v>0</v>
      </c>
      <c r="S202" s="531">
        <f t="shared" si="39"/>
        <v>0</v>
      </c>
      <c r="T202" s="531">
        <f t="shared" si="40"/>
        <v>0</v>
      </c>
      <c r="U202" s="260"/>
      <c r="V202" s="1301" t="s">
        <v>1099</v>
      </c>
      <c r="W202" s="1302"/>
      <c r="X202" s="1302"/>
      <c r="Y202" s="1303"/>
      <c r="Z202" s="280"/>
      <c r="AA202" s="281"/>
      <c r="AB202" s="281"/>
      <c r="AC202" s="281"/>
      <c r="AD202" s="281"/>
      <c r="AE202" s="282"/>
      <c r="AF202" s="282"/>
      <c r="AG202" s="282"/>
      <c r="AH202" s="283"/>
      <c r="AI202" s="282"/>
      <c r="AJ202" s="284"/>
      <c r="AK202" s="281"/>
      <c r="AL202" s="281"/>
      <c r="AM202" s="281"/>
      <c r="AN202" s="281"/>
      <c r="AO202" s="285"/>
      <c r="AP202" s="281"/>
      <c r="AQ202" s="281"/>
      <c r="AR202" s="281"/>
      <c r="AS202" s="281"/>
      <c r="AT202" s="286"/>
      <c r="AU202" s="282"/>
      <c r="IR202" s="282"/>
    </row>
    <row r="203" spans="1:252" s="287" customFormat="1" ht="13.5" customHeight="1" x14ac:dyDescent="0.3">
      <c r="A203" s="657"/>
      <c r="B203" s="278"/>
      <c r="C203" s="279"/>
      <c r="D203" s="1398" t="s">
        <v>824</v>
      </c>
      <c r="E203" s="1399"/>
      <c r="F203" s="1400"/>
      <c r="G203" s="264">
        <v>0</v>
      </c>
      <c r="H203" s="264">
        <v>0</v>
      </c>
      <c r="I203" s="264">
        <v>0</v>
      </c>
      <c r="J203" s="264">
        <v>0</v>
      </c>
      <c r="K203" s="264">
        <v>0</v>
      </c>
      <c r="L203" s="264">
        <v>0</v>
      </c>
      <c r="M203" s="264">
        <v>0</v>
      </c>
      <c r="N203" s="264">
        <v>0</v>
      </c>
      <c r="O203" s="264">
        <v>0</v>
      </c>
      <c r="P203" s="264">
        <v>0</v>
      </c>
      <c r="Q203" s="264">
        <v>0</v>
      </c>
      <c r="R203" s="264">
        <v>0</v>
      </c>
      <c r="S203" s="531">
        <f t="shared" si="39"/>
        <v>0</v>
      </c>
      <c r="T203" s="531">
        <f t="shared" si="40"/>
        <v>0</v>
      </c>
      <c r="U203" s="260"/>
      <c r="V203" s="1301" t="s">
        <v>1099</v>
      </c>
      <c r="W203" s="1302"/>
      <c r="X203" s="1302"/>
      <c r="Y203" s="1303"/>
      <c r="Z203" s="280"/>
      <c r="AA203" s="281"/>
      <c r="AB203" s="281"/>
      <c r="AC203" s="281"/>
      <c r="AD203" s="281"/>
      <c r="AE203" s="282"/>
      <c r="AF203" s="282"/>
      <c r="AG203" s="282"/>
      <c r="AH203" s="283"/>
      <c r="AI203" s="282"/>
      <c r="AJ203" s="284"/>
      <c r="AK203" s="281"/>
      <c r="AL203" s="281"/>
      <c r="AM203" s="281"/>
      <c r="AN203" s="281"/>
      <c r="AO203" s="285"/>
      <c r="AP203" s="281"/>
      <c r="AQ203" s="281"/>
      <c r="AR203" s="281"/>
      <c r="AS203" s="281"/>
      <c r="AT203" s="286"/>
      <c r="AU203" s="282"/>
      <c r="IR203" s="282"/>
    </row>
    <row r="204" spans="1:252" s="287" customFormat="1" ht="13.5" customHeight="1" x14ac:dyDescent="0.3">
      <c r="A204" s="657"/>
      <c r="B204" s="278"/>
      <c r="C204" s="279"/>
      <c r="D204" s="1398" t="s">
        <v>825</v>
      </c>
      <c r="E204" s="1399"/>
      <c r="F204" s="1400"/>
      <c r="G204" s="264">
        <v>3000</v>
      </c>
      <c r="H204" s="264">
        <v>0</v>
      </c>
      <c r="I204" s="264">
        <v>0</v>
      </c>
      <c r="J204" s="264"/>
      <c r="K204" s="264">
        <v>0</v>
      </c>
      <c r="L204" s="264">
        <v>0</v>
      </c>
      <c r="M204" s="264">
        <v>3000</v>
      </c>
      <c r="N204" s="264">
        <v>0</v>
      </c>
      <c r="O204" s="264">
        <v>0</v>
      </c>
      <c r="P204" s="264">
        <v>0</v>
      </c>
      <c r="Q204" s="264">
        <v>0</v>
      </c>
      <c r="R204" s="264">
        <v>0</v>
      </c>
      <c r="S204" s="531">
        <f t="shared" si="39"/>
        <v>6000</v>
      </c>
      <c r="T204" s="531">
        <f t="shared" si="40"/>
        <v>500</v>
      </c>
      <c r="U204" s="260"/>
      <c r="V204" s="1301" t="s">
        <v>1138</v>
      </c>
      <c r="W204" s="1302"/>
      <c r="X204" s="1302"/>
      <c r="Y204" s="1303"/>
      <c r="Z204" s="280"/>
      <c r="AA204" s="281"/>
      <c r="AB204" s="281"/>
      <c r="AC204" s="281"/>
      <c r="AD204" s="281"/>
      <c r="AE204" s="282"/>
      <c r="AF204" s="282"/>
      <c r="AG204" s="282"/>
      <c r="AH204" s="283"/>
      <c r="AI204" s="282"/>
      <c r="AJ204" s="284"/>
      <c r="AK204" s="281"/>
      <c r="AL204" s="281"/>
      <c r="AM204" s="281"/>
      <c r="AN204" s="281"/>
      <c r="AO204" s="285"/>
      <c r="AP204" s="281"/>
      <c r="AQ204" s="281"/>
      <c r="AR204" s="281"/>
      <c r="AS204" s="281"/>
      <c r="AT204" s="286"/>
      <c r="AU204" s="282"/>
      <c r="IR204" s="282"/>
    </row>
    <row r="205" spans="1:252" s="287" customFormat="1" ht="13.5" customHeight="1" x14ac:dyDescent="0.3">
      <c r="A205" s="657"/>
      <c r="B205" s="278"/>
      <c r="C205" s="279"/>
      <c r="D205" s="1398" t="s">
        <v>826</v>
      </c>
      <c r="E205" s="1399"/>
      <c r="F205" s="1400"/>
      <c r="G205" s="264">
        <v>0</v>
      </c>
      <c r="H205" s="264">
        <v>0</v>
      </c>
      <c r="I205" s="264">
        <v>0</v>
      </c>
      <c r="J205" s="264">
        <v>0</v>
      </c>
      <c r="K205" s="264">
        <v>0</v>
      </c>
      <c r="L205" s="264">
        <v>0</v>
      </c>
      <c r="M205" s="264">
        <v>0</v>
      </c>
      <c r="N205" s="264">
        <v>0</v>
      </c>
      <c r="O205" s="264">
        <v>0</v>
      </c>
      <c r="P205" s="264">
        <v>0</v>
      </c>
      <c r="Q205" s="264">
        <v>0</v>
      </c>
      <c r="R205" s="264">
        <v>0</v>
      </c>
      <c r="S205" s="531">
        <f t="shared" si="39"/>
        <v>0</v>
      </c>
      <c r="T205" s="531">
        <f t="shared" si="40"/>
        <v>0</v>
      </c>
      <c r="U205" s="260"/>
      <c r="V205" s="1301" t="s">
        <v>1099</v>
      </c>
      <c r="W205" s="1302"/>
      <c r="X205" s="1302"/>
      <c r="Y205" s="1303"/>
      <c r="Z205" s="280"/>
      <c r="AA205" s="281"/>
      <c r="AB205" s="281"/>
      <c r="AC205" s="281"/>
      <c r="AD205" s="281"/>
      <c r="AE205" s="282"/>
      <c r="AF205" s="282"/>
      <c r="AG205" s="282"/>
      <c r="AH205" s="283"/>
      <c r="AI205" s="282"/>
      <c r="AJ205" s="284"/>
      <c r="AK205" s="281"/>
      <c r="AL205" s="281"/>
      <c r="AM205" s="281"/>
      <c r="AN205" s="281"/>
      <c r="AO205" s="285"/>
      <c r="AP205" s="281"/>
      <c r="AQ205" s="281"/>
      <c r="AR205" s="281"/>
      <c r="AS205" s="281"/>
      <c r="AT205" s="286"/>
      <c r="AU205" s="282"/>
      <c r="IR205" s="282"/>
    </row>
    <row r="206" spans="1:252" s="287" customFormat="1" ht="13.5" customHeight="1" x14ac:dyDescent="0.3">
      <c r="A206" s="657"/>
      <c r="B206" s="278"/>
      <c r="C206" s="279"/>
      <c r="D206" s="1398" t="s">
        <v>827</v>
      </c>
      <c r="E206" s="1399"/>
      <c r="F206" s="1400"/>
      <c r="G206" s="264">
        <v>0</v>
      </c>
      <c r="H206" s="264">
        <v>0</v>
      </c>
      <c r="I206" s="264">
        <v>0</v>
      </c>
      <c r="J206" s="264">
        <v>0</v>
      </c>
      <c r="K206" s="264">
        <v>0</v>
      </c>
      <c r="L206" s="264">
        <v>0</v>
      </c>
      <c r="M206" s="264">
        <v>0</v>
      </c>
      <c r="N206" s="264">
        <v>0</v>
      </c>
      <c r="O206" s="264">
        <v>0</v>
      </c>
      <c r="P206" s="264">
        <v>0</v>
      </c>
      <c r="Q206" s="264">
        <v>0</v>
      </c>
      <c r="R206" s="264">
        <v>0</v>
      </c>
      <c r="S206" s="531">
        <f t="shared" ref="S206:S218" si="41">SUM(G206:R206)</f>
        <v>0</v>
      </c>
      <c r="T206" s="531">
        <f t="shared" si="40"/>
        <v>0</v>
      </c>
      <c r="U206" s="260"/>
      <c r="V206" s="1301" t="s">
        <v>1099</v>
      </c>
      <c r="W206" s="1302"/>
      <c r="X206" s="1302"/>
      <c r="Y206" s="1303"/>
      <c r="Z206" s="280"/>
      <c r="AA206" s="281"/>
      <c r="AB206" s="281"/>
      <c r="AC206" s="281"/>
      <c r="AD206" s="281"/>
      <c r="AE206" s="282"/>
      <c r="AF206" s="282"/>
      <c r="AG206" s="282"/>
      <c r="AH206" s="283"/>
      <c r="AI206" s="282"/>
      <c r="AJ206" s="284"/>
      <c r="AK206" s="281"/>
      <c r="AL206" s="281"/>
      <c r="AM206" s="281"/>
      <c r="AN206" s="281"/>
      <c r="AO206" s="285"/>
      <c r="AP206" s="281"/>
      <c r="AQ206" s="281"/>
      <c r="AR206" s="281"/>
      <c r="AS206" s="281"/>
      <c r="AT206" s="286"/>
      <c r="AU206" s="282"/>
      <c r="IR206" s="282"/>
    </row>
    <row r="207" spans="1:252" s="287" customFormat="1" ht="13.5" customHeight="1" x14ac:dyDescent="0.3">
      <c r="A207" s="657"/>
      <c r="B207" s="278"/>
      <c r="C207" s="279"/>
      <c r="D207" s="1280" t="s">
        <v>828</v>
      </c>
      <c r="E207" s="1281"/>
      <c r="F207" s="1282"/>
      <c r="G207" s="264">
        <v>0</v>
      </c>
      <c r="H207" s="264">
        <v>0</v>
      </c>
      <c r="I207" s="264">
        <v>0</v>
      </c>
      <c r="J207" s="264">
        <v>0</v>
      </c>
      <c r="K207" s="264">
        <v>0</v>
      </c>
      <c r="L207" s="264">
        <v>0</v>
      </c>
      <c r="M207" s="264">
        <v>0</v>
      </c>
      <c r="N207" s="264">
        <v>0</v>
      </c>
      <c r="O207" s="264">
        <v>0</v>
      </c>
      <c r="P207" s="264">
        <v>0</v>
      </c>
      <c r="Q207" s="264">
        <v>0</v>
      </c>
      <c r="R207" s="264">
        <v>0</v>
      </c>
      <c r="S207" s="531">
        <f t="shared" si="41"/>
        <v>0</v>
      </c>
      <c r="T207" s="531">
        <f t="shared" si="40"/>
        <v>0</v>
      </c>
      <c r="U207" s="260"/>
      <c r="V207" s="1301" t="s">
        <v>1099</v>
      </c>
      <c r="W207" s="1302"/>
      <c r="X207" s="1302"/>
      <c r="Y207" s="1303"/>
      <c r="Z207" s="280"/>
      <c r="AA207" s="281"/>
      <c r="AB207" s="281"/>
      <c r="AC207" s="281"/>
      <c r="AD207" s="281"/>
      <c r="AE207" s="282"/>
      <c r="AF207" s="282"/>
      <c r="AG207" s="282"/>
      <c r="AH207" s="283"/>
      <c r="AI207" s="282"/>
      <c r="AJ207" s="284"/>
      <c r="AK207" s="281"/>
      <c r="AL207" s="281"/>
      <c r="AM207" s="281"/>
      <c r="AN207" s="281"/>
      <c r="AO207" s="285"/>
      <c r="AP207" s="281"/>
      <c r="AQ207" s="281"/>
      <c r="AR207" s="281"/>
      <c r="AS207" s="281"/>
      <c r="AT207" s="286"/>
      <c r="AU207" s="282"/>
      <c r="IR207" s="282"/>
    </row>
    <row r="208" spans="1:252" s="287" customFormat="1" ht="13.5" customHeight="1" x14ac:dyDescent="0.3">
      <c r="A208" s="657"/>
      <c r="B208" s="278"/>
      <c r="C208" s="279"/>
      <c r="D208" s="1280" t="s">
        <v>829</v>
      </c>
      <c r="E208" s="1281"/>
      <c r="F208" s="1282"/>
      <c r="G208" s="264">
        <v>0</v>
      </c>
      <c r="H208" s="264">
        <v>0</v>
      </c>
      <c r="I208" s="264">
        <v>0</v>
      </c>
      <c r="J208" s="264">
        <v>0</v>
      </c>
      <c r="K208" s="264">
        <v>0</v>
      </c>
      <c r="L208" s="264">
        <v>0</v>
      </c>
      <c r="M208" s="264">
        <v>0</v>
      </c>
      <c r="N208" s="264">
        <v>0</v>
      </c>
      <c r="O208" s="264">
        <v>0</v>
      </c>
      <c r="P208" s="264">
        <v>0</v>
      </c>
      <c r="Q208" s="264">
        <v>0</v>
      </c>
      <c r="R208" s="264">
        <v>0</v>
      </c>
      <c r="S208" s="531">
        <f t="shared" si="41"/>
        <v>0</v>
      </c>
      <c r="T208" s="531">
        <f t="shared" si="40"/>
        <v>0</v>
      </c>
      <c r="U208" s="260"/>
      <c r="V208" s="1301" t="s">
        <v>1099</v>
      </c>
      <c r="W208" s="1302"/>
      <c r="X208" s="1302"/>
      <c r="Y208" s="1303"/>
      <c r="Z208" s="280"/>
      <c r="AA208" s="281"/>
      <c r="AB208" s="281"/>
      <c r="AC208" s="281"/>
      <c r="AD208" s="281"/>
      <c r="AE208" s="282"/>
      <c r="AF208" s="282"/>
      <c r="AG208" s="282"/>
      <c r="AH208" s="283"/>
      <c r="AI208" s="282"/>
      <c r="AJ208" s="284"/>
      <c r="AK208" s="281"/>
      <c r="AL208" s="281"/>
      <c r="AM208" s="281"/>
      <c r="AN208" s="281"/>
      <c r="AO208" s="285"/>
      <c r="AP208" s="281"/>
      <c r="AQ208" s="281"/>
      <c r="AR208" s="281"/>
      <c r="AS208" s="281"/>
      <c r="AT208" s="286"/>
      <c r="AU208" s="282"/>
      <c r="IR208" s="282"/>
    </row>
    <row r="209" spans="1:252" s="287" customFormat="1" ht="13.5" customHeight="1" x14ac:dyDescent="0.3">
      <c r="A209" s="657"/>
      <c r="B209" s="278"/>
      <c r="C209" s="279"/>
      <c r="D209" s="1280" t="s">
        <v>830</v>
      </c>
      <c r="E209" s="1281"/>
      <c r="F209" s="1282"/>
      <c r="G209" s="264">
        <v>26400</v>
      </c>
      <c r="H209" s="264">
        <v>26400</v>
      </c>
      <c r="I209" s="264">
        <v>26400</v>
      </c>
      <c r="J209" s="264">
        <v>26400</v>
      </c>
      <c r="K209" s="264">
        <v>26400</v>
      </c>
      <c r="L209" s="264">
        <v>26400</v>
      </c>
      <c r="M209" s="264">
        <v>26400</v>
      </c>
      <c r="N209" s="264">
        <v>26400</v>
      </c>
      <c r="O209" s="264">
        <v>26400</v>
      </c>
      <c r="P209" s="264">
        <v>26400</v>
      </c>
      <c r="Q209" s="264">
        <v>26400</v>
      </c>
      <c r="R209" s="264">
        <v>26400</v>
      </c>
      <c r="S209" s="531">
        <f t="shared" si="41"/>
        <v>316800</v>
      </c>
      <c r="T209" s="531">
        <f t="shared" si="40"/>
        <v>26400</v>
      </c>
      <c r="U209" s="260"/>
      <c r="V209" s="1301" t="s">
        <v>1139</v>
      </c>
      <c r="W209" s="1302"/>
      <c r="X209" s="1302"/>
      <c r="Y209" s="1303"/>
      <c r="Z209" s="280"/>
      <c r="AA209" s="281"/>
      <c r="AB209" s="281"/>
      <c r="AC209" s="281"/>
      <c r="AD209" s="281"/>
      <c r="AE209" s="282"/>
      <c r="AF209" s="282"/>
      <c r="AG209" s="282"/>
      <c r="AH209" s="283"/>
      <c r="AI209" s="282"/>
      <c r="AJ209" s="284"/>
      <c r="AK209" s="281"/>
      <c r="AL209" s="281"/>
      <c r="AM209" s="281"/>
      <c r="AN209" s="281"/>
      <c r="AO209" s="285"/>
      <c r="AP209" s="281"/>
      <c r="AQ209" s="281"/>
      <c r="AR209" s="281"/>
      <c r="AS209" s="281"/>
      <c r="AT209" s="286"/>
      <c r="AU209" s="282"/>
      <c r="IR209" s="282"/>
    </row>
    <row r="210" spans="1:252" s="287" customFormat="1" ht="13.5" customHeight="1" x14ac:dyDescent="0.3">
      <c r="A210" s="657"/>
      <c r="B210" s="278"/>
      <c r="C210" s="279"/>
      <c r="D210" s="1277" t="s">
        <v>609</v>
      </c>
      <c r="E210" s="1278"/>
      <c r="F210" s="1279"/>
      <c r="G210" s="264">
        <v>0</v>
      </c>
      <c r="H210" s="264">
        <v>0</v>
      </c>
      <c r="I210" s="264">
        <v>0</v>
      </c>
      <c r="J210" s="264">
        <v>0</v>
      </c>
      <c r="K210" s="264">
        <v>0</v>
      </c>
      <c r="L210" s="264">
        <v>0</v>
      </c>
      <c r="M210" s="264">
        <v>0</v>
      </c>
      <c r="N210" s="264">
        <v>0</v>
      </c>
      <c r="O210" s="264">
        <v>0</v>
      </c>
      <c r="P210" s="264">
        <v>0</v>
      </c>
      <c r="Q210" s="264">
        <v>0</v>
      </c>
      <c r="R210" s="264">
        <v>0</v>
      </c>
      <c r="S210" s="531">
        <f t="shared" si="41"/>
        <v>0</v>
      </c>
      <c r="T210" s="531">
        <f t="shared" si="40"/>
        <v>0</v>
      </c>
      <c r="U210" s="260"/>
      <c r="V210" s="1301"/>
      <c r="W210" s="1302"/>
      <c r="X210" s="1302"/>
      <c r="Y210" s="1303"/>
      <c r="Z210" s="280"/>
      <c r="AA210" s="281"/>
      <c r="AB210" s="281"/>
      <c r="AC210" s="281"/>
      <c r="AD210" s="281"/>
      <c r="AE210" s="282"/>
      <c r="AF210" s="282"/>
      <c r="AG210" s="282"/>
      <c r="AH210" s="283"/>
      <c r="AI210" s="282"/>
      <c r="AJ210" s="284"/>
      <c r="AK210" s="281"/>
      <c r="AL210" s="281"/>
      <c r="AM210" s="281"/>
      <c r="AN210" s="281"/>
      <c r="AO210" s="285"/>
      <c r="AP210" s="281"/>
      <c r="AQ210" s="281"/>
      <c r="AR210" s="281"/>
      <c r="AS210" s="281"/>
      <c r="AT210" s="286"/>
      <c r="AU210" s="282"/>
      <c r="IR210" s="282"/>
    </row>
    <row r="211" spans="1:252" s="287" customFormat="1" ht="13.5" customHeight="1" x14ac:dyDescent="0.3">
      <c r="A211" s="657"/>
      <c r="B211" s="278"/>
      <c r="C211" s="279"/>
      <c r="D211" s="1264" t="s">
        <v>447</v>
      </c>
      <c r="E211" s="1265"/>
      <c r="F211" s="1266"/>
      <c r="G211" s="264">
        <v>0</v>
      </c>
      <c r="H211" s="264">
        <v>0</v>
      </c>
      <c r="I211" s="264">
        <v>0</v>
      </c>
      <c r="J211" s="264">
        <v>0</v>
      </c>
      <c r="K211" s="264">
        <v>0</v>
      </c>
      <c r="L211" s="264">
        <v>0</v>
      </c>
      <c r="M211" s="264">
        <v>0</v>
      </c>
      <c r="N211" s="264">
        <v>0</v>
      </c>
      <c r="O211" s="264">
        <v>0</v>
      </c>
      <c r="P211" s="264">
        <v>0</v>
      </c>
      <c r="Q211" s="264">
        <v>0</v>
      </c>
      <c r="R211" s="264">
        <v>0</v>
      </c>
      <c r="S211" s="531">
        <f t="shared" si="41"/>
        <v>0</v>
      </c>
      <c r="T211" s="531">
        <f t="shared" si="40"/>
        <v>0</v>
      </c>
      <c r="U211" s="260"/>
      <c r="V211" s="1301"/>
      <c r="W211" s="1302"/>
      <c r="X211" s="1302"/>
      <c r="Y211" s="1303"/>
      <c r="Z211" s="280"/>
      <c r="AA211" s="281"/>
      <c r="AB211" s="281"/>
      <c r="AC211" s="281"/>
      <c r="AD211" s="281"/>
      <c r="AE211" s="282"/>
      <c r="AF211" s="282"/>
      <c r="AG211" s="282"/>
      <c r="AH211" s="283"/>
      <c r="AI211" s="282"/>
      <c r="AJ211" s="284"/>
      <c r="AK211" s="281"/>
      <c r="AL211" s="281"/>
      <c r="AM211" s="281"/>
      <c r="AN211" s="281"/>
      <c r="AO211" s="285"/>
      <c r="AP211" s="281"/>
      <c r="AQ211" s="281"/>
      <c r="AR211" s="281"/>
      <c r="AS211" s="281"/>
      <c r="AT211" s="286"/>
      <c r="AU211" s="282"/>
      <c r="IR211" s="282"/>
    </row>
    <row r="212" spans="1:252" s="287" customFormat="1" ht="13.5" customHeight="1" x14ac:dyDescent="0.3">
      <c r="A212" s="657"/>
      <c r="B212" s="278"/>
      <c r="C212" s="279"/>
      <c r="D212" s="1264" t="s">
        <v>448</v>
      </c>
      <c r="E212" s="1265"/>
      <c r="F212" s="1266"/>
      <c r="G212" s="264">
        <v>0</v>
      </c>
      <c r="H212" s="264">
        <v>0</v>
      </c>
      <c r="I212" s="264">
        <v>0</v>
      </c>
      <c r="J212" s="264">
        <v>0</v>
      </c>
      <c r="K212" s="264">
        <v>0</v>
      </c>
      <c r="L212" s="264">
        <v>0</v>
      </c>
      <c r="M212" s="264">
        <v>0</v>
      </c>
      <c r="N212" s="264">
        <v>0</v>
      </c>
      <c r="O212" s="264">
        <v>0</v>
      </c>
      <c r="P212" s="264">
        <v>0</v>
      </c>
      <c r="Q212" s="264">
        <v>0</v>
      </c>
      <c r="R212" s="264">
        <v>0</v>
      </c>
      <c r="S212" s="531">
        <f t="shared" si="41"/>
        <v>0</v>
      </c>
      <c r="T212" s="531">
        <f t="shared" si="40"/>
        <v>0</v>
      </c>
      <c r="U212" s="260"/>
      <c r="V212" s="1301"/>
      <c r="W212" s="1302"/>
      <c r="X212" s="1302"/>
      <c r="Y212" s="1303"/>
      <c r="Z212" s="280"/>
      <c r="AA212" s="281"/>
      <c r="AB212" s="281"/>
      <c r="AC212" s="281"/>
      <c r="AD212" s="281"/>
      <c r="AE212" s="282"/>
      <c r="AF212" s="282"/>
      <c r="AG212" s="282"/>
      <c r="AH212" s="283"/>
      <c r="AI212" s="282"/>
      <c r="AJ212" s="284"/>
      <c r="AK212" s="281"/>
      <c r="AL212" s="281"/>
      <c r="AM212" s="281"/>
      <c r="AN212" s="281"/>
      <c r="AO212" s="285"/>
      <c r="AP212" s="281"/>
      <c r="AQ212" s="281"/>
      <c r="AR212" s="281"/>
      <c r="AS212" s="281"/>
      <c r="AT212" s="286"/>
      <c r="AU212" s="282"/>
      <c r="IR212" s="282"/>
    </row>
    <row r="213" spans="1:252" s="287" customFormat="1" ht="13.5" customHeight="1" x14ac:dyDescent="0.3">
      <c r="A213" s="657"/>
      <c r="B213" s="278"/>
      <c r="C213" s="279"/>
      <c r="D213" s="1264" t="s">
        <v>453</v>
      </c>
      <c r="E213" s="1265"/>
      <c r="F213" s="1266"/>
      <c r="G213" s="264">
        <v>0</v>
      </c>
      <c r="H213" s="264">
        <v>0</v>
      </c>
      <c r="I213" s="264">
        <v>0</v>
      </c>
      <c r="J213" s="264">
        <v>0</v>
      </c>
      <c r="K213" s="264">
        <v>0</v>
      </c>
      <c r="L213" s="264">
        <v>0</v>
      </c>
      <c r="M213" s="264">
        <v>0</v>
      </c>
      <c r="N213" s="264">
        <v>0</v>
      </c>
      <c r="O213" s="264">
        <v>0</v>
      </c>
      <c r="P213" s="264">
        <v>0</v>
      </c>
      <c r="Q213" s="264">
        <v>0</v>
      </c>
      <c r="R213" s="264">
        <v>0</v>
      </c>
      <c r="S213" s="531">
        <f>SUM(G213:R213)</f>
        <v>0</v>
      </c>
      <c r="T213" s="531">
        <f>S213/$C$304</f>
        <v>0</v>
      </c>
      <c r="U213" s="260"/>
      <c r="V213" s="1301"/>
      <c r="W213" s="1302"/>
      <c r="X213" s="1302"/>
      <c r="Y213" s="1303"/>
      <c r="Z213" s="280"/>
      <c r="AA213" s="281"/>
      <c r="AB213" s="281"/>
      <c r="AC213" s="281"/>
      <c r="AD213" s="281"/>
      <c r="AE213" s="282"/>
      <c r="AF213" s="282"/>
      <c r="AG213" s="282"/>
      <c r="AH213" s="283"/>
      <c r="AI213" s="282"/>
      <c r="AJ213" s="284"/>
      <c r="AK213" s="281"/>
      <c r="AL213" s="281"/>
      <c r="AM213" s="281"/>
      <c r="AN213" s="281"/>
      <c r="AO213" s="285"/>
      <c r="AP213" s="281"/>
      <c r="AQ213" s="281"/>
      <c r="AR213" s="281"/>
      <c r="AS213" s="281"/>
      <c r="AT213" s="286"/>
      <c r="AU213" s="282"/>
      <c r="IR213" s="282"/>
    </row>
    <row r="214" spans="1:252" s="287" customFormat="1" ht="13.5" customHeight="1" x14ac:dyDescent="0.3">
      <c r="A214" s="657"/>
      <c r="B214" s="278"/>
      <c r="C214" s="279"/>
      <c r="D214" s="1264" t="s">
        <v>831</v>
      </c>
      <c r="E214" s="1265"/>
      <c r="F214" s="1266"/>
      <c r="G214" s="264">
        <v>0</v>
      </c>
      <c r="H214" s="264">
        <v>0</v>
      </c>
      <c r="I214" s="264">
        <v>0</v>
      </c>
      <c r="J214" s="264">
        <v>0</v>
      </c>
      <c r="K214" s="264">
        <v>0</v>
      </c>
      <c r="L214" s="264">
        <v>0</v>
      </c>
      <c r="M214" s="264">
        <v>0</v>
      </c>
      <c r="N214" s="264">
        <v>0</v>
      </c>
      <c r="O214" s="264">
        <v>0</v>
      </c>
      <c r="P214" s="264">
        <v>0</v>
      </c>
      <c r="Q214" s="264">
        <v>0</v>
      </c>
      <c r="R214" s="264">
        <v>0</v>
      </c>
      <c r="S214" s="531">
        <f>SUM(G214:R214)</f>
        <v>0</v>
      </c>
      <c r="T214" s="531">
        <f>S214/$C$304</f>
        <v>0</v>
      </c>
      <c r="U214" s="260"/>
      <c r="V214" s="1301"/>
      <c r="W214" s="1302"/>
      <c r="X214" s="1302"/>
      <c r="Y214" s="1303"/>
      <c r="Z214" s="280"/>
      <c r="AA214" s="281"/>
      <c r="AB214" s="281"/>
      <c r="AC214" s="281"/>
      <c r="AD214" s="281"/>
      <c r="AE214" s="282"/>
      <c r="AF214" s="282"/>
      <c r="AG214" s="282"/>
      <c r="AH214" s="283"/>
      <c r="AI214" s="282"/>
      <c r="AJ214" s="284"/>
      <c r="AK214" s="281"/>
      <c r="AL214" s="281"/>
      <c r="AM214" s="281"/>
      <c r="AN214" s="281"/>
      <c r="AO214" s="285"/>
      <c r="AP214" s="281"/>
      <c r="AQ214" s="281"/>
      <c r="AR214" s="281"/>
      <c r="AS214" s="281"/>
      <c r="AT214" s="286"/>
      <c r="AU214" s="282"/>
      <c r="IR214" s="282"/>
    </row>
    <row r="215" spans="1:252" s="287" customFormat="1" ht="13.5" customHeight="1" x14ac:dyDescent="0.3">
      <c r="A215" s="657"/>
      <c r="B215" s="278"/>
      <c r="C215" s="279"/>
      <c r="D215" s="1264" t="s">
        <v>832</v>
      </c>
      <c r="E215" s="1265"/>
      <c r="F215" s="1266"/>
      <c r="G215" s="264">
        <v>0</v>
      </c>
      <c r="H215" s="264">
        <v>0</v>
      </c>
      <c r="I215" s="264">
        <v>0</v>
      </c>
      <c r="J215" s="264">
        <v>0</v>
      </c>
      <c r="K215" s="264">
        <v>0</v>
      </c>
      <c r="L215" s="264">
        <v>0</v>
      </c>
      <c r="M215" s="264">
        <v>0</v>
      </c>
      <c r="N215" s="264">
        <v>0</v>
      </c>
      <c r="O215" s="264">
        <v>0</v>
      </c>
      <c r="P215" s="264">
        <v>0</v>
      </c>
      <c r="Q215" s="264">
        <v>0</v>
      </c>
      <c r="R215" s="264">
        <v>0</v>
      </c>
      <c r="S215" s="531">
        <f>SUM(G215:R215)</f>
        <v>0</v>
      </c>
      <c r="T215" s="531">
        <f>S215/$C$304</f>
        <v>0</v>
      </c>
      <c r="U215" s="260"/>
      <c r="V215" s="1301"/>
      <c r="W215" s="1302"/>
      <c r="X215" s="1302"/>
      <c r="Y215" s="1303"/>
      <c r="Z215" s="280"/>
      <c r="AA215" s="281"/>
      <c r="AB215" s="281"/>
      <c r="AC215" s="281"/>
      <c r="AD215" s="281"/>
      <c r="AE215" s="282"/>
      <c r="AF215" s="282"/>
      <c r="AG215" s="282"/>
      <c r="AH215" s="283"/>
      <c r="AI215" s="282"/>
      <c r="AJ215" s="284"/>
      <c r="AK215" s="281"/>
      <c r="AL215" s="281"/>
      <c r="AM215" s="281"/>
      <c r="AN215" s="281"/>
      <c r="AO215" s="285"/>
      <c r="AP215" s="281"/>
      <c r="AQ215" s="281"/>
      <c r="AR215" s="281"/>
      <c r="AS215" s="281"/>
      <c r="AT215" s="286"/>
      <c r="AU215" s="282"/>
      <c r="IR215" s="282"/>
    </row>
    <row r="216" spans="1:252" s="287" customFormat="1" ht="13.5" customHeight="1" x14ac:dyDescent="0.3">
      <c r="A216" s="657"/>
      <c r="B216" s="278"/>
      <c r="C216" s="279"/>
      <c r="D216" s="1264" t="s">
        <v>833</v>
      </c>
      <c r="E216" s="1265"/>
      <c r="F216" s="1266"/>
      <c r="G216" s="264">
        <v>0</v>
      </c>
      <c r="H216" s="264">
        <v>0</v>
      </c>
      <c r="I216" s="264">
        <v>0</v>
      </c>
      <c r="J216" s="264">
        <v>0</v>
      </c>
      <c r="K216" s="264">
        <v>0</v>
      </c>
      <c r="L216" s="264">
        <v>0</v>
      </c>
      <c r="M216" s="264">
        <v>0</v>
      </c>
      <c r="N216" s="264">
        <v>0</v>
      </c>
      <c r="O216" s="264">
        <v>0</v>
      </c>
      <c r="P216" s="264">
        <v>0</v>
      </c>
      <c r="Q216" s="264">
        <v>0</v>
      </c>
      <c r="R216" s="264">
        <v>0</v>
      </c>
      <c r="S216" s="531">
        <f>SUM(G216:R216)</f>
        <v>0</v>
      </c>
      <c r="T216" s="531">
        <f>S216/$C$304</f>
        <v>0</v>
      </c>
      <c r="U216" s="260"/>
      <c r="V216" s="1301"/>
      <c r="W216" s="1302"/>
      <c r="X216" s="1302"/>
      <c r="Y216" s="1303"/>
      <c r="Z216" s="280"/>
      <c r="AA216" s="281"/>
      <c r="AB216" s="281"/>
      <c r="AC216" s="281"/>
      <c r="AD216" s="281"/>
      <c r="AE216" s="282"/>
      <c r="AF216" s="282"/>
      <c r="AG216" s="282"/>
      <c r="AH216" s="283"/>
      <c r="AI216" s="282"/>
      <c r="AJ216" s="284"/>
      <c r="AK216" s="281"/>
      <c r="AL216" s="281"/>
      <c r="AM216" s="281"/>
      <c r="AN216" s="281"/>
      <c r="AO216" s="285"/>
      <c r="AP216" s="281"/>
      <c r="AQ216" s="281"/>
      <c r="AR216" s="281"/>
      <c r="AS216" s="281"/>
      <c r="AT216" s="286"/>
      <c r="AU216" s="282"/>
      <c r="IR216" s="282"/>
    </row>
    <row r="217" spans="1:252" s="287" customFormat="1" ht="13.5" customHeight="1" x14ac:dyDescent="0.3">
      <c r="A217" s="657"/>
      <c r="B217" s="278"/>
      <c r="C217" s="279"/>
      <c r="D217" s="1264" t="s">
        <v>834</v>
      </c>
      <c r="E217" s="1265"/>
      <c r="F217" s="1266"/>
      <c r="G217" s="264">
        <v>0</v>
      </c>
      <c r="H217" s="264">
        <v>0</v>
      </c>
      <c r="I217" s="264">
        <v>0</v>
      </c>
      <c r="J217" s="264">
        <v>0</v>
      </c>
      <c r="K217" s="264">
        <v>0</v>
      </c>
      <c r="L217" s="264">
        <v>0</v>
      </c>
      <c r="M217" s="264">
        <v>0</v>
      </c>
      <c r="N217" s="264">
        <v>0</v>
      </c>
      <c r="O217" s="264">
        <v>0</v>
      </c>
      <c r="P217" s="264">
        <v>0</v>
      </c>
      <c r="Q217" s="264">
        <v>0</v>
      </c>
      <c r="R217" s="264">
        <v>0</v>
      </c>
      <c r="S217" s="531">
        <f>SUM(G217:R217)</f>
        <v>0</v>
      </c>
      <c r="T217" s="531">
        <f>S217/$C$304</f>
        <v>0</v>
      </c>
      <c r="U217" s="260"/>
      <c r="V217" s="1301"/>
      <c r="W217" s="1302"/>
      <c r="X217" s="1302"/>
      <c r="Y217" s="1303"/>
      <c r="Z217" s="280"/>
      <c r="AA217" s="281"/>
      <c r="AB217" s="281"/>
      <c r="AC217" s="281"/>
      <c r="AD217" s="281"/>
      <c r="AE217" s="282"/>
      <c r="AF217" s="282"/>
      <c r="AG217" s="282"/>
      <c r="AH217" s="283"/>
      <c r="AI217" s="282"/>
      <c r="AJ217" s="284"/>
      <c r="AK217" s="281"/>
      <c r="AL217" s="281"/>
      <c r="AM217" s="281"/>
      <c r="AN217" s="281"/>
      <c r="AO217" s="285"/>
      <c r="AP217" s="281"/>
      <c r="AQ217" s="281"/>
      <c r="AR217" s="281"/>
      <c r="AS217" s="281"/>
      <c r="AT217" s="286"/>
      <c r="AU217" s="282"/>
      <c r="IR217" s="282"/>
    </row>
    <row r="218" spans="1:252" s="287" customFormat="1" ht="13.5" customHeight="1" x14ac:dyDescent="0.3">
      <c r="A218" s="657"/>
      <c r="B218" s="278"/>
      <c r="C218" s="279"/>
      <c r="D218" s="1264" t="s">
        <v>835</v>
      </c>
      <c r="E218" s="1265"/>
      <c r="F218" s="1266"/>
      <c r="G218" s="264">
        <v>0</v>
      </c>
      <c r="H218" s="264">
        <v>0</v>
      </c>
      <c r="I218" s="264">
        <v>0</v>
      </c>
      <c r="J218" s="264">
        <v>0</v>
      </c>
      <c r="K218" s="264">
        <v>0</v>
      </c>
      <c r="L218" s="264">
        <v>0</v>
      </c>
      <c r="M218" s="264">
        <v>0</v>
      </c>
      <c r="N218" s="264">
        <v>0</v>
      </c>
      <c r="O218" s="264">
        <v>0</v>
      </c>
      <c r="P218" s="264">
        <v>0</v>
      </c>
      <c r="Q218" s="264">
        <v>0</v>
      </c>
      <c r="R218" s="264">
        <v>0</v>
      </c>
      <c r="S218" s="531">
        <f t="shared" si="41"/>
        <v>0</v>
      </c>
      <c r="T218" s="531">
        <f t="shared" si="40"/>
        <v>0</v>
      </c>
      <c r="U218" s="260"/>
      <c r="V218" s="1301"/>
      <c r="W218" s="1302"/>
      <c r="X218" s="1302"/>
      <c r="Y218" s="1303"/>
      <c r="Z218" s="280"/>
      <c r="AA218" s="281"/>
      <c r="AB218" s="281"/>
      <c r="AC218" s="281"/>
      <c r="AD218" s="281"/>
      <c r="AE218" s="282"/>
      <c r="AF218" s="282"/>
      <c r="AG218" s="282"/>
      <c r="AH218" s="283"/>
      <c r="AI218" s="282"/>
      <c r="AJ218" s="284"/>
      <c r="AK218" s="281"/>
      <c r="AL218" s="281"/>
      <c r="AM218" s="281"/>
      <c r="AN218" s="281"/>
      <c r="AO218" s="285"/>
      <c r="AP218" s="281"/>
      <c r="AQ218" s="281"/>
      <c r="AR218" s="281"/>
      <c r="AS218" s="281"/>
      <c r="AT218" s="286"/>
      <c r="AU218" s="282"/>
      <c r="IR218" s="282"/>
    </row>
    <row r="219" spans="1:252" s="287" customFormat="1" x14ac:dyDescent="0.3">
      <c r="A219" s="657"/>
      <c r="B219" s="278"/>
      <c r="C219" s="279"/>
      <c r="D219" s="1283" t="s">
        <v>372</v>
      </c>
      <c r="E219" s="1284"/>
      <c r="F219" s="1285"/>
      <c r="G219" s="721">
        <f t="shared" ref="G219:R219" si="42">SUM(G220:G222)</f>
        <v>0</v>
      </c>
      <c r="H219" s="721">
        <f t="shared" si="42"/>
        <v>0</v>
      </c>
      <c r="I219" s="721">
        <f t="shared" si="42"/>
        <v>0</v>
      </c>
      <c r="J219" s="721">
        <f t="shared" si="42"/>
        <v>0</v>
      </c>
      <c r="K219" s="721">
        <f t="shared" si="42"/>
        <v>0</v>
      </c>
      <c r="L219" s="721">
        <f t="shared" si="42"/>
        <v>0</v>
      </c>
      <c r="M219" s="721">
        <f t="shared" si="42"/>
        <v>0</v>
      </c>
      <c r="N219" s="721">
        <f t="shared" si="42"/>
        <v>0</v>
      </c>
      <c r="O219" s="721">
        <f t="shared" si="42"/>
        <v>0</v>
      </c>
      <c r="P219" s="721">
        <f t="shared" si="42"/>
        <v>0</v>
      </c>
      <c r="Q219" s="721">
        <f t="shared" si="42"/>
        <v>0</v>
      </c>
      <c r="R219" s="721">
        <f t="shared" si="42"/>
        <v>0</v>
      </c>
      <c r="S219" s="721">
        <f>SUM(S220:S222)</f>
        <v>0</v>
      </c>
      <c r="T219" s="721">
        <f>SUM(T220:T222)</f>
        <v>0</v>
      </c>
      <c r="U219" s="273"/>
      <c r="V219" s="1295"/>
      <c r="W219" s="1296"/>
      <c r="X219" s="1296"/>
      <c r="Y219" s="1297"/>
      <c r="Z219" s="280"/>
      <c r="AA219" s="281"/>
      <c r="AB219" s="281"/>
      <c r="AC219" s="281"/>
      <c r="AD219" s="281"/>
      <c r="AE219" s="282"/>
      <c r="AF219" s="282"/>
      <c r="AG219" s="282"/>
      <c r="AH219" s="283"/>
      <c r="AI219" s="282"/>
      <c r="AJ219" s="284"/>
      <c r="AK219" s="281"/>
      <c r="AL219" s="281"/>
      <c r="AM219" s="281"/>
      <c r="AN219" s="281"/>
      <c r="AO219" s="285"/>
      <c r="AP219" s="281"/>
      <c r="AQ219" s="281"/>
      <c r="AR219" s="281"/>
      <c r="AS219" s="281"/>
      <c r="AT219" s="286"/>
      <c r="AU219" s="282"/>
      <c r="IR219" s="282"/>
    </row>
    <row r="220" spans="1:252" s="287" customFormat="1" ht="13.5" customHeight="1" x14ac:dyDescent="0.3">
      <c r="A220" s="657"/>
      <c r="B220" s="278"/>
      <c r="C220" s="279"/>
      <c r="D220" s="1277" t="s">
        <v>820</v>
      </c>
      <c r="E220" s="1278"/>
      <c r="F220" s="1279"/>
      <c r="G220" s="264">
        <v>0</v>
      </c>
      <c r="H220" s="264">
        <v>0</v>
      </c>
      <c r="I220" s="264">
        <v>0</v>
      </c>
      <c r="J220" s="264">
        <v>0</v>
      </c>
      <c r="K220" s="264">
        <v>0</v>
      </c>
      <c r="L220" s="264">
        <v>0</v>
      </c>
      <c r="M220" s="264">
        <v>0</v>
      </c>
      <c r="N220" s="264">
        <v>0</v>
      </c>
      <c r="O220" s="264">
        <v>0</v>
      </c>
      <c r="P220" s="264">
        <v>0</v>
      </c>
      <c r="Q220" s="264">
        <v>0</v>
      </c>
      <c r="R220" s="264">
        <v>0</v>
      </c>
      <c r="S220" s="531">
        <f>SUM(G220:R220)</f>
        <v>0</v>
      </c>
      <c r="T220" s="531">
        <f>S220/$C$304</f>
        <v>0</v>
      </c>
      <c r="U220" s="260"/>
      <c r="V220" s="1313"/>
      <c r="W220" s="1314"/>
      <c r="X220" s="1314"/>
      <c r="Y220" s="1315"/>
      <c r="Z220" s="280"/>
      <c r="AA220" s="281"/>
      <c r="AB220" s="281"/>
      <c r="AC220" s="281"/>
      <c r="AD220" s="281"/>
      <c r="AE220" s="282"/>
      <c r="AF220" s="282"/>
      <c r="AG220" s="282"/>
      <c r="AH220" s="283"/>
      <c r="AI220" s="282"/>
      <c r="AJ220" s="284"/>
      <c r="AK220" s="281"/>
      <c r="AL220" s="281"/>
      <c r="AM220" s="281"/>
      <c r="AN220" s="281"/>
      <c r="AO220" s="285"/>
      <c r="AP220" s="281"/>
      <c r="AQ220" s="281"/>
      <c r="AR220" s="281"/>
      <c r="AS220" s="281"/>
      <c r="AT220" s="286"/>
      <c r="AU220" s="282"/>
      <c r="IR220" s="282"/>
    </row>
    <row r="221" spans="1:252" s="287" customFormat="1" ht="13.5" customHeight="1" x14ac:dyDescent="0.3">
      <c r="A221" s="657"/>
      <c r="B221" s="278"/>
      <c r="C221" s="279"/>
      <c r="D221" s="1264" t="s">
        <v>450</v>
      </c>
      <c r="E221" s="1265"/>
      <c r="F221" s="1266"/>
      <c r="G221" s="264">
        <v>0</v>
      </c>
      <c r="H221" s="264">
        <v>0</v>
      </c>
      <c r="I221" s="264">
        <v>0</v>
      </c>
      <c r="J221" s="264">
        <v>0</v>
      </c>
      <c r="K221" s="264">
        <v>0</v>
      </c>
      <c r="L221" s="264">
        <v>0</v>
      </c>
      <c r="M221" s="264">
        <v>0</v>
      </c>
      <c r="N221" s="264">
        <v>0</v>
      </c>
      <c r="O221" s="264">
        <v>0</v>
      </c>
      <c r="P221" s="264">
        <v>0</v>
      </c>
      <c r="Q221" s="264">
        <v>0</v>
      </c>
      <c r="R221" s="264">
        <v>0</v>
      </c>
      <c r="S221" s="531">
        <f>SUM(G221:R221)</f>
        <v>0</v>
      </c>
      <c r="T221" s="531">
        <f>S221/$C$304</f>
        <v>0</v>
      </c>
      <c r="U221" s="260"/>
      <c r="V221" s="1301"/>
      <c r="W221" s="1302"/>
      <c r="X221" s="1302"/>
      <c r="Y221" s="1303"/>
      <c r="Z221" s="280"/>
      <c r="AA221" s="281"/>
      <c r="AB221" s="281"/>
      <c r="AC221" s="281"/>
      <c r="AD221" s="281"/>
      <c r="AE221" s="282"/>
      <c r="AF221" s="282"/>
      <c r="AG221" s="282"/>
      <c r="AH221" s="283"/>
      <c r="AI221" s="282"/>
      <c r="AJ221" s="284"/>
      <c r="AK221" s="281"/>
      <c r="AL221" s="281"/>
      <c r="AM221" s="281"/>
      <c r="AN221" s="281"/>
      <c r="AO221" s="285"/>
      <c r="AP221" s="281"/>
      <c r="AQ221" s="281"/>
      <c r="AR221" s="281"/>
      <c r="AS221" s="281"/>
      <c r="AT221" s="286"/>
      <c r="AU221" s="282"/>
      <c r="IR221" s="282"/>
    </row>
    <row r="222" spans="1:252" s="287" customFormat="1" ht="13.5" customHeight="1" x14ac:dyDescent="0.3">
      <c r="A222" s="657"/>
      <c r="B222" s="278"/>
      <c r="C222" s="279"/>
      <c r="D222" s="1264" t="s">
        <v>451</v>
      </c>
      <c r="E222" s="1265"/>
      <c r="F222" s="1266"/>
      <c r="G222" s="264">
        <v>0</v>
      </c>
      <c r="H222" s="264">
        <v>0</v>
      </c>
      <c r="I222" s="264">
        <v>0</v>
      </c>
      <c r="J222" s="264">
        <v>0</v>
      </c>
      <c r="K222" s="264">
        <v>0</v>
      </c>
      <c r="L222" s="264">
        <v>0</v>
      </c>
      <c r="M222" s="264">
        <v>0</v>
      </c>
      <c r="N222" s="264">
        <v>0</v>
      </c>
      <c r="O222" s="264">
        <v>0</v>
      </c>
      <c r="P222" s="264">
        <v>0</v>
      </c>
      <c r="Q222" s="264">
        <v>0</v>
      </c>
      <c r="R222" s="264">
        <v>0</v>
      </c>
      <c r="S222" s="531">
        <f>SUM(G222:R222)</f>
        <v>0</v>
      </c>
      <c r="T222" s="531">
        <f>S222/$C$304</f>
        <v>0</v>
      </c>
      <c r="U222" s="260"/>
      <c r="V222" s="1301"/>
      <c r="W222" s="1302"/>
      <c r="X222" s="1302"/>
      <c r="Y222" s="1303"/>
      <c r="Z222" s="280"/>
      <c r="AA222" s="281"/>
      <c r="AB222" s="281"/>
      <c r="AC222" s="281"/>
      <c r="AD222" s="281"/>
      <c r="AE222" s="282"/>
      <c r="AF222" s="282"/>
      <c r="AG222" s="282"/>
      <c r="AH222" s="283"/>
      <c r="AI222" s="282"/>
      <c r="AJ222" s="284"/>
      <c r="AK222" s="281"/>
      <c r="AL222" s="281"/>
      <c r="AM222" s="281"/>
      <c r="AN222" s="281"/>
      <c r="AO222" s="285"/>
      <c r="AP222" s="281"/>
      <c r="AQ222" s="281"/>
      <c r="AR222" s="281"/>
      <c r="AS222" s="281"/>
      <c r="AT222" s="286"/>
      <c r="AU222" s="282"/>
      <c r="IR222" s="282"/>
    </row>
    <row r="223" spans="1:252" x14ac:dyDescent="0.3">
      <c r="A223" s="655"/>
      <c r="B223" s="234"/>
      <c r="C223" s="104"/>
      <c r="D223" s="1283" t="s">
        <v>373</v>
      </c>
      <c r="E223" s="1284"/>
      <c r="F223" s="1285"/>
      <c r="G223" s="722">
        <v>28000</v>
      </c>
      <c r="H223" s="722">
        <v>27000</v>
      </c>
      <c r="I223" s="722">
        <v>28000</v>
      </c>
      <c r="J223" s="722">
        <v>25000</v>
      </c>
      <c r="K223" s="722">
        <v>25000</v>
      </c>
      <c r="L223" s="722">
        <v>28000</v>
      </c>
      <c r="M223" s="722">
        <v>27000</v>
      </c>
      <c r="N223" s="722">
        <v>25000</v>
      </c>
      <c r="O223" s="722">
        <v>28000</v>
      </c>
      <c r="P223" s="722">
        <v>28000</v>
      </c>
      <c r="Q223" s="722">
        <v>28000</v>
      </c>
      <c r="R223" s="722">
        <v>28000</v>
      </c>
      <c r="S223" s="723">
        <f>SUM(G223:R223)</f>
        <v>325000</v>
      </c>
      <c r="T223" s="723">
        <f>S223/$C$304</f>
        <v>27083.333333333332</v>
      </c>
      <c r="U223" s="260"/>
      <c r="V223" s="1310" t="s">
        <v>1143</v>
      </c>
      <c r="W223" s="1311"/>
      <c r="X223" s="1311"/>
      <c r="Y223" s="1312"/>
      <c r="Z223" s="244"/>
      <c r="AA223" s="237"/>
      <c r="AB223" s="237"/>
      <c r="AC223" s="237"/>
      <c r="AD223" s="237"/>
      <c r="AE223" s="220"/>
      <c r="AF223" s="220"/>
      <c r="AG223" s="220"/>
      <c r="AH223" s="226"/>
      <c r="AI223" s="220"/>
      <c r="AJ223" s="220"/>
      <c r="AK223" s="237"/>
      <c r="AL223" s="237"/>
      <c r="AM223" s="237"/>
      <c r="AN223" s="237"/>
      <c r="AO223" s="249"/>
      <c r="AP223" s="237"/>
      <c r="AQ223" s="237"/>
      <c r="AR223" s="237"/>
      <c r="AS223" s="237"/>
      <c r="AT223" s="239"/>
      <c r="AV223" s="100"/>
      <c r="AW223" s="100"/>
    </row>
    <row r="224" spans="1:252" x14ac:dyDescent="0.3">
      <c r="A224" s="655"/>
      <c r="B224" s="234"/>
      <c r="C224" s="104"/>
      <c r="D224" s="1283" t="s">
        <v>239</v>
      </c>
      <c r="E224" s="1284"/>
      <c r="F224" s="1285"/>
      <c r="G224" s="721">
        <f>SUM(G225:G234)</f>
        <v>376678.3225342466</v>
      </c>
      <c r="H224" s="721">
        <f t="shared" ref="H224:S224" si="43">SUM(H225:H234)</f>
        <v>352376.49527397263</v>
      </c>
      <c r="I224" s="721">
        <f t="shared" si="43"/>
        <v>376678.3225342466</v>
      </c>
      <c r="J224" s="721">
        <f t="shared" si="43"/>
        <v>364527.40890410962</v>
      </c>
      <c r="K224" s="721">
        <f t="shared" si="43"/>
        <v>376678.3225342466</v>
      </c>
      <c r="L224" s="721">
        <f t="shared" si="43"/>
        <v>364527.40890410962</v>
      </c>
      <c r="M224" s="721">
        <f t="shared" si="43"/>
        <v>376678.3225342466</v>
      </c>
      <c r="N224" s="721">
        <f t="shared" si="43"/>
        <v>376678.3225342466</v>
      </c>
      <c r="O224" s="721">
        <f t="shared" si="43"/>
        <v>364527.40890410962</v>
      </c>
      <c r="P224" s="721">
        <f t="shared" si="43"/>
        <v>376678.3225342466</v>
      </c>
      <c r="Q224" s="721">
        <f t="shared" si="43"/>
        <v>364527.40890410962</v>
      </c>
      <c r="R224" s="721">
        <f t="shared" si="43"/>
        <v>376678.3225342466</v>
      </c>
      <c r="S224" s="721">
        <f t="shared" si="43"/>
        <v>4447234.3886301368</v>
      </c>
      <c r="T224" s="721">
        <f>SUM(T225:T234)</f>
        <v>370602.86571917811</v>
      </c>
      <c r="U224" s="273"/>
      <c r="V224" s="1295"/>
      <c r="W224" s="1296"/>
      <c r="X224" s="1296"/>
      <c r="Y224" s="1297"/>
      <c r="Z224" s="244"/>
      <c r="AA224" s="237"/>
      <c r="AB224" s="237"/>
      <c r="AC224" s="237"/>
      <c r="AD224" s="237"/>
      <c r="AE224" s="220"/>
      <c r="AF224" s="220"/>
      <c r="AG224" s="220"/>
      <c r="AH224" s="226"/>
      <c r="AI224" s="220"/>
      <c r="AJ224" s="227"/>
      <c r="AK224" s="237"/>
      <c r="AL224" s="237"/>
      <c r="AM224" s="237"/>
      <c r="AN224" s="237"/>
      <c r="AO224" s="249"/>
      <c r="AP224" s="237"/>
      <c r="AQ224" s="237"/>
      <c r="AR224" s="237"/>
      <c r="AS224" s="237"/>
      <c r="AT224" s="239"/>
      <c r="AV224" s="100"/>
      <c r="AW224" s="100"/>
    </row>
    <row r="225" spans="1:49" ht="13.5" customHeight="1" x14ac:dyDescent="0.3">
      <c r="A225" s="655"/>
      <c r="B225" s="234"/>
      <c r="C225" s="104"/>
      <c r="D225" s="1280" t="s">
        <v>819</v>
      </c>
      <c r="E225" s="1281"/>
      <c r="F225" s="1282"/>
      <c r="G225" s="264">
        <v>160808.625</v>
      </c>
      <c r="H225" s="264">
        <v>150433.875</v>
      </c>
      <c r="I225" s="264">
        <v>160808.625</v>
      </c>
      <c r="J225" s="264">
        <v>155621.25</v>
      </c>
      <c r="K225" s="264">
        <v>160808.625</v>
      </c>
      <c r="L225" s="264">
        <v>155621.25</v>
      </c>
      <c r="M225" s="264">
        <v>160808.625</v>
      </c>
      <c r="N225" s="264">
        <v>160808.625</v>
      </c>
      <c r="O225" s="264">
        <v>155621.25</v>
      </c>
      <c r="P225" s="264">
        <v>160808.625</v>
      </c>
      <c r="Q225" s="264">
        <v>155621.25</v>
      </c>
      <c r="R225" s="264">
        <v>160808.625</v>
      </c>
      <c r="S225" s="531">
        <f t="shared" ref="S225:S234" si="44">SUM(G225:R225)</f>
        <v>1898579.25</v>
      </c>
      <c r="T225" s="531">
        <f>S225/$C$304</f>
        <v>158214.9375</v>
      </c>
      <c r="U225" s="260"/>
      <c r="V225" s="1310" t="s">
        <v>1224</v>
      </c>
      <c r="W225" s="1311"/>
      <c r="X225" s="1311"/>
      <c r="Y225" s="1312"/>
      <c r="Z225" s="244"/>
      <c r="AA225" s="237"/>
      <c r="AB225" s="237"/>
      <c r="AC225" s="237"/>
      <c r="AD225" s="237"/>
      <c r="AE225" s="220"/>
      <c r="AF225" s="220"/>
      <c r="AG225" s="220"/>
      <c r="AH225" s="226"/>
      <c r="AI225" s="220"/>
      <c r="AJ225" s="227"/>
      <c r="AK225" s="237"/>
      <c r="AL225" s="237"/>
      <c r="AM225" s="237"/>
      <c r="AN225" s="237"/>
      <c r="AO225" s="249"/>
      <c r="AP225" s="237"/>
      <c r="AQ225" s="237"/>
      <c r="AR225" s="237"/>
      <c r="AS225" s="237"/>
      <c r="AT225" s="239"/>
      <c r="AV225" s="100"/>
      <c r="AW225" s="100"/>
    </row>
    <row r="226" spans="1:49" ht="13.5" customHeight="1" x14ac:dyDescent="0.3">
      <c r="A226" s="655"/>
      <c r="B226" s="234"/>
      <c r="C226" s="104"/>
      <c r="D226" s="1280" t="s">
        <v>818</v>
      </c>
      <c r="E226" s="1281"/>
      <c r="F226" s="1282"/>
      <c r="G226" s="264">
        <v>68161.25</v>
      </c>
      <c r="H226" s="264">
        <v>63763.75</v>
      </c>
      <c r="I226" s="264">
        <v>68161.25</v>
      </c>
      <c r="J226" s="264">
        <v>65962.5</v>
      </c>
      <c r="K226" s="264">
        <v>68161.25</v>
      </c>
      <c r="L226" s="264">
        <v>65962.5</v>
      </c>
      <c r="M226" s="264">
        <v>68161.25</v>
      </c>
      <c r="N226" s="264">
        <v>68161.25</v>
      </c>
      <c r="O226" s="264">
        <v>65962.5</v>
      </c>
      <c r="P226" s="264">
        <v>68161.25</v>
      </c>
      <c r="Q226" s="264">
        <v>65962.5</v>
      </c>
      <c r="R226" s="264">
        <v>68161.25</v>
      </c>
      <c r="S226" s="531">
        <f t="shared" si="44"/>
        <v>804742.5</v>
      </c>
      <c r="T226" s="531">
        <f t="shared" ref="T226:T234" si="45">S226/$C$304</f>
        <v>67061.875</v>
      </c>
      <c r="U226" s="260"/>
      <c r="V226" s="1310" t="s">
        <v>1224</v>
      </c>
      <c r="W226" s="1311"/>
      <c r="X226" s="1311"/>
      <c r="Y226" s="1312"/>
      <c r="Z226" s="244"/>
      <c r="AA226" s="237"/>
      <c r="AB226" s="237"/>
      <c r="AC226" s="237"/>
      <c r="AD226" s="237"/>
      <c r="AE226" s="220"/>
      <c r="AF226" s="220"/>
      <c r="AG226" s="220"/>
      <c r="AH226" s="226"/>
      <c r="AI226" s="220"/>
      <c r="AJ226" s="227"/>
      <c r="AK226" s="237"/>
      <c r="AL226" s="237"/>
      <c r="AM226" s="237"/>
      <c r="AN226" s="237"/>
      <c r="AO226" s="249"/>
      <c r="AP226" s="237"/>
      <c r="AQ226" s="237"/>
      <c r="AR226" s="237"/>
      <c r="AS226" s="237"/>
      <c r="AT226" s="239"/>
      <c r="AV226" s="100"/>
      <c r="AW226" s="100"/>
    </row>
    <row r="227" spans="1:49" ht="13.5" customHeight="1" x14ac:dyDescent="0.3">
      <c r="A227" s="655"/>
      <c r="B227" s="234"/>
      <c r="C227" s="104"/>
      <c r="D227" s="1280" t="s">
        <v>817</v>
      </c>
      <c r="E227" s="1281"/>
      <c r="F227" s="1282"/>
      <c r="G227" s="264">
        <v>18057.5</v>
      </c>
      <c r="H227" s="264">
        <v>16892.5</v>
      </c>
      <c r="I227" s="264">
        <v>18057.5</v>
      </c>
      <c r="J227" s="264">
        <v>17475</v>
      </c>
      <c r="K227" s="264">
        <v>18057.5</v>
      </c>
      <c r="L227" s="264">
        <v>17475</v>
      </c>
      <c r="M227" s="264">
        <v>18057.5</v>
      </c>
      <c r="N227" s="264">
        <v>18057.5</v>
      </c>
      <c r="O227" s="264">
        <v>17475</v>
      </c>
      <c r="P227" s="264">
        <v>18057.5</v>
      </c>
      <c r="Q227" s="264">
        <v>17475</v>
      </c>
      <c r="R227" s="264">
        <v>18057.5</v>
      </c>
      <c r="S227" s="531">
        <f t="shared" si="44"/>
        <v>213195</v>
      </c>
      <c r="T227" s="531">
        <f t="shared" si="45"/>
        <v>17766.25</v>
      </c>
      <c r="U227" s="260"/>
      <c r="V227" s="1310" t="s">
        <v>1224</v>
      </c>
      <c r="W227" s="1311"/>
      <c r="X227" s="1311"/>
      <c r="Y227" s="1312"/>
      <c r="Z227" s="244"/>
      <c r="AA227" s="237"/>
      <c r="AB227" s="237"/>
      <c r="AC227" s="237"/>
      <c r="AD227" s="237"/>
      <c r="AE227" s="220"/>
      <c r="AF227" s="220"/>
      <c r="AG227" s="220"/>
      <c r="AH227" s="226"/>
      <c r="AI227" s="220"/>
      <c r="AJ227" s="227"/>
      <c r="AK227" s="237"/>
      <c r="AL227" s="237"/>
      <c r="AM227" s="237"/>
      <c r="AN227" s="237"/>
      <c r="AO227" s="249"/>
      <c r="AP227" s="237"/>
      <c r="AQ227" s="237"/>
      <c r="AR227" s="237"/>
      <c r="AS227" s="237"/>
      <c r="AT227" s="239"/>
      <c r="AV227" s="100"/>
      <c r="AW227" s="100"/>
    </row>
    <row r="228" spans="1:49" ht="13.5" customHeight="1" x14ac:dyDescent="0.3">
      <c r="A228" s="655"/>
      <c r="B228" s="234"/>
      <c r="C228" s="104"/>
      <c r="D228" s="1280" t="s">
        <v>816</v>
      </c>
      <c r="E228" s="1281"/>
      <c r="F228" s="1282"/>
      <c r="G228" s="264">
        <v>5487</v>
      </c>
      <c r="H228" s="264">
        <v>5133</v>
      </c>
      <c r="I228" s="264">
        <v>5487</v>
      </c>
      <c r="J228" s="264">
        <v>5310</v>
      </c>
      <c r="K228" s="264">
        <v>5487</v>
      </c>
      <c r="L228" s="264">
        <v>5310</v>
      </c>
      <c r="M228" s="264">
        <v>5487</v>
      </c>
      <c r="N228" s="264">
        <v>5487</v>
      </c>
      <c r="O228" s="264">
        <v>5310</v>
      </c>
      <c r="P228" s="264">
        <v>5487</v>
      </c>
      <c r="Q228" s="264">
        <v>5310</v>
      </c>
      <c r="R228" s="264">
        <v>5487</v>
      </c>
      <c r="S228" s="531">
        <f t="shared" si="44"/>
        <v>64782</v>
      </c>
      <c r="T228" s="531">
        <f t="shared" si="45"/>
        <v>5398.5</v>
      </c>
      <c r="U228" s="260"/>
      <c r="V228" s="1310" t="s">
        <v>1224</v>
      </c>
      <c r="W228" s="1311"/>
      <c r="X228" s="1311"/>
      <c r="Y228" s="1312"/>
      <c r="Z228" s="244"/>
      <c r="AA228" s="237"/>
      <c r="AB228" s="237"/>
      <c r="AC228" s="237"/>
      <c r="AD228" s="237"/>
      <c r="AE228" s="220"/>
      <c r="AF228" s="220"/>
      <c r="AG228" s="220"/>
      <c r="AH228" s="226"/>
      <c r="AI228" s="220"/>
      <c r="AJ228" s="227"/>
      <c r="AK228" s="237"/>
      <c r="AL228" s="237"/>
      <c r="AM228" s="237"/>
      <c r="AN228" s="237"/>
      <c r="AO228" s="249"/>
      <c r="AP228" s="237"/>
      <c r="AQ228" s="237"/>
      <c r="AR228" s="237"/>
      <c r="AS228" s="237"/>
      <c r="AT228" s="239"/>
      <c r="AV228" s="100"/>
      <c r="AW228" s="100"/>
    </row>
    <row r="229" spans="1:49" ht="13.5" customHeight="1" x14ac:dyDescent="0.3">
      <c r="A229" s="655"/>
      <c r="B229" s="234"/>
      <c r="C229" s="104"/>
      <c r="D229" s="1280" t="s">
        <v>813</v>
      </c>
      <c r="E229" s="1281"/>
      <c r="F229" s="1282"/>
      <c r="G229" s="264">
        <v>0</v>
      </c>
      <c r="H229" s="264">
        <v>0</v>
      </c>
      <c r="I229" s="264">
        <v>0</v>
      </c>
      <c r="J229" s="264">
        <v>0</v>
      </c>
      <c r="K229" s="264">
        <v>0</v>
      </c>
      <c r="L229" s="264">
        <v>0</v>
      </c>
      <c r="M229" s="264">
        <v>0</v>
      </c>
      <c r="N229" s="264">
        <v>0</v>
      </c>
      <c r="O229" s="264">
        <v>0</v>
      </c>
      <c r="P229" s="264">
        <v>0</v>
      </c>
      <c r="Q229" s="264">
        <v>0</v>
      </c>
      <c r="R229" s="264">
        <v>0</v>
      </c>
      <c r="S229" s="531">
        <f t="shared" si="44"/>
        <v>0</v>
      </c>
      <c r="T229" s="531">
        <f t="shared" si="45"/>
        <v>0</v>
      </c>
      <c r="U229" s="260"/>
      <c r="V229" s="1310" t="s">
        <v>1099</v>
      </c>
      <c r="W229" s="1311"/>
      <c r="X229" s="1311"/>
      <c r="Y229" s="1312"/>
      <c r="Z229" s="244"/>
      <c r="AA229" s="237"/>
      <c r="AB229" s="237"/>
      <c r="AC229" s="237"/>
      <c r="AD229" s="237"/>
      <c r="AE229" s="220"/>
      <c r="AF229" s="220"/>
      <c r="AG229" s="220"/>
      <c r="AH229" s="226"/>
      <c r="AI229" s="220"/>
      <c r="AJ229" s="227"/>
      <c r="AK229" s="237"/>
      <c r="AL229" s="237"/>
      <c r="AM229" s="237"/>
      <c r="AN229" s="237"/>
      <c r="AO229" s="249"/>
      <c r="AP229" s="237"/>
      <c r="AQ229" s="237"/>
      <c r="AR229" s="237"/>
      <c r="AS229" s="237"/>
      <c r="AT229" s="239"/>
      <c r="AV229" s="100"/>
      <c r="AW229" s="100"/>
    </row>
    <row r="230" spans="1:49" ht="13.5" customHeight="1" x14ac:dyDescent="0.3">
      <c r="A230" s="655"/>
      <c r="B230" s="234"/>
      <c r="C230" s="104"/>
      <c r="D230" s="1280" t="s">
        <v>814</v>
      </c>
      <c r="E230" s="1281"/>
      <c r="F230" s="1282"/>
      <c r="G230" s="264">
        <v>89520.25</v>
      </c>
      <c r="H230" s="264">
        <v>83744.75</v>
      </c>
      <c r="I230" s="264">
        <v>89520.25</v>
      </c>
      <c r="J230" s="264">
        <v>86632.5</v>
      </c>
      <c r="K230" s="264">
        <v>89520.25</v>
      </c>
      <c r="L230" s="264">
        <v>86632.5</v>
      </c>
      <c r="M230" s="264">
        <v>89520.25</v>
      </c>
      <c r="N230" s="264">
        <v>89520.25</v>
      </c>
      <c r="O230" s="264">
        <v>86632.5</v>
      </c>
      <c r="P230" s="264">
        <v>89520.25</v>
      </c>
      <c r="Q230" s="264">
        <v>86632.5</v>
      </c>
      <c r="R230" s="264">
        <v>89520.25</v>
      </c>
      <c r="S230" s="531">
        <f t="shared" si="44"/>
        <v>1056916.5</v>
      </c>
      <c r="T230" s="531">
        <f t="shared" si="45"/>
        <v>88076.375</v>
      </c>
      <c r="U230" s="260"/>
      <c r="V230" s="1310" t="s">
        <v>1224</v>
      </c>
      <c r="W230" s="1311"/>
      <c r="X230" s="1311"/>
      <c r="Y230" s="1312"/>
      <c r="Z230" s="244"/>
      <c r="AA230" s="237"/>
      <c r="AB230" s="237"/>
      <c r="AC230" s="237"/>
      <c r="AD230" s="237"/>
      <c r="AE230" s="220"/>
      <c r="AF230" s="220"/>
      <c r="AG230" s="220"/>
      <c r="AH230" s="226"/>
      <c r="AI230" s="220"/>
      <c r="AJ230" s="227"/>
      <c r="AK230" s="237"/>
      <c r="AL230" s="237"/>
      <c r="AM230" s="237"/>
      <c r="AN230" s="237"/>
      <c r="AO230" s="249"/>
      <c r="AP230" s="237"/>
      <c r="AQ230" s="237"/>
      <c r="AR230" s="237"/>
      <c r="AS230" s="237"/>
      <c r="AT230" s="239"/>
      <c r="AV230" s="100"/>
      <c r="AW230" s="100"/>
    </row>
    <row r="231" spans="1:49" ht="13.5" customHeight="1" x14ac:dyDescent="0.3">
      <c r="A231" s="655"/>
      <c r="B231" s="234"/>
      <c r="C231" s="104"/>
      <c r="D231" s="1280" t="s">
        <v>815</v>
      </c>
      <c r="E231" s="1281"/>
      <c r="F231" s="1282"/>
      <c r="G231" s="264">
        <v>4464</v>
      </c>
      <c r="H231" s="264">
        <v>4176</v>
      </c>
      <c r="I231" s="264">
        <v>4464</v>
      </c>
      <c r="J231" s="264">
        <v>4320</v>
      </c>
      <c r="K231" s="264">
        <v>4464</v>
      </c>
      <c r="L231" s="264">
        <v>4320</v>
      </c>
      <c r="M231" s="264">
        <v>4464</v>
      </c>
      <c r="N231" s="264">
        <v>4464</v>
      </c>
      <c r="O231" s="264">
        <v>4320</v>
      </c>
      <c r="P231" s="264">
        <v>4464</v>
      </c>
      <c r="Q231" s="264">
        <v>4320</v>
      </c>
      <c r="R231" s="264">
        <v>4464</v>
      </c>
      <c r="S231" s="531">
        <f t="shared" si="44"/>
        <v>52704</v>
      </c>
      <c r="T231" s="531">
        <f t="shared" si="45"/>
        <v>4392</v>
      </c>
      <c r="U231" s="260"/>
      <c r="V231" s="1310" t="s">
        <v>1224</v>
      </c>
      <c r="W231" s="1311"/>
      <c r="X231" s="1311"/>
      <c r="Y231" s="1312"/>
      <c r="Z231" s="244"/>
      <c r="AA231" s="237"/>
      <c r="AB231" s="237"/>
      <c r="AC231" s="237"/>
      <c r="AD231" s="237"/>
      <c r="AE231" s="220"/>
      <c r="AF231" s="220"/>
      <c r="AG231" s="220"/>
      <c r="AH231" s="226"/>
      <c r="AI231" s="220"/>
      <c r="AJ231" s="227"/>
      <c r="AK231" s="237"/>
      <c r="AL231" s="237"/>
      <c r="AM231" s="237"/>
      <c r="AN231" s="237"/>
      <c r="AO231" s="249"/>
      <c r="AP231" s="237"/>
      <c r="AQ231" s="237"/>
      <c r="AR231" s="237"/>
      <c r="AS231" s="237"/>
      <c r="AT231" s="239"/>
      <c r="AV231" s="100"/>
      <c r="AW231" s="100"/>
    </row>
    <row r="232" spans="1:49" ht="13.5" customHeight="1" x14ac:dyDescent="0.3">
      <c r="A232" s="655"/>
      <c r="B232" s="234"/>
      <c r="C232" s="288"/>
      <c r="D232" s="1277" t="s">
        <v>1083</v>
      </c>
      <c r="E232" s="1278"/>
      <c r="F232" s="1279"/>
      <c r="G232" s="264">
        <f>32902*12/365*'Atividade Assistencial'!E215*0.9</f>
        <v>30179.697534246578</v>
      </c>
      <c r="H232" s="264">
        <f>32902*12/365*'Atividade Assistencial'!F215*0.9</f>
        <v>28232.620273972603</v>
      </c>
      <c r="I232" s="264">
        <f>32902*12/365*'Atividade Assistencial'!G215*0.9</f>
        <v>30179.697534246578</v>
      </c>
      <c r="J232" s="264">
        <f>32902*12/365*'Atividade Assistencial'!H215*0.9</f>
        <v>29206.158904109587</v>
      </c>
      <c r="K232" s="264">
        <f>32902*12/365*'Atividade Assistencial'!I215*0.9</f>
        <v>30179.697534246578</v>
      </c>
      <c r="L232" s="264">
        <f>32902*12/365*'Atividade Assistencial'!J215*0.9</f>
        <v>29206.158904109587</v>
      </c>
      <c r="M232" s="264">
        <f>32902*12/365*'Atividade Assistencial'!K215*0.9</f>
        <v>30179.697534246578</v>
      </c>
      <c r="N232" s="264">
        <f>32902*12/365*'Atividade Assistencial'!L215*0.9</f>
        <v>30179.697534246578</v>
      </c>
      <c r="O232" s="264">
        <f>32902*12/365*'Atividade Assistencial'!M215*0.9</f>
        <v>29206.158904109587</v>
      </c>
      <c r="P232" s="264">
        <f>32902*12/365*'Atividade Assistencial'!N215*0.9</f>
        <v>30179.697534246578</v>
      </c>
      <c r="Q232" s="264">
        <f>32902*12/365*'Atividade Assistencial'!O215*0.9</f>
        <v>29206.158904109587</v>
      </c>
      <c r="R232" s="264">
        <f>32902*12/365*'Atividade Assistencial'!P215*0.9</f>
        <v>30179.697534246578</v>
      </c>
      <c r="S232" s="531">
        <f t="shared" si="44"/>
        <v>356315.13863013708</v>
      </c>
      <c r="T232" s="531">
        <f t="shared" si="45"/>
        <v>29692.928219178091</v>
      </c>
      <c r="U232" s="260"/>
      <c r="V232" s="1310" t="s">
        <v>1224</v>
      </c>
      <c r="W232" s="1311"/>
      <c r="X232" s="1311"/>
      <c r="Y232" s="1312"/>
      <c r="Z232" s="244"/>
      <c r="AA232" s="237"/>
      <c r="AB232" s="237"/>
      <c r="AC232" s="237"/>
      <c r="AD232" s="237"/>
      <c r="AE232" s="220"/>
      <c r="AF232" s="220"/>
      <c r="AG232" s="220"/>
      <c r="AH232" s="226"/>
      <c r="AI232" s="220"/>
      <c r="AJ232" s="227"/>
      <c r="AK232" s="237"/>
      <c r="AL232" s="237"/>
      <c r="AM232" s="237"/>
      <c r="AN232" s="237"/>
      <c r="AO232" s="249"/>
      <c r="AP232" s="237"/>
      <c r="AQ232" s="237"/>
      <c r="AR232" s="237"/>
      <c r="AS232" s="237"/>
      <c r="AT232" s="239"/>
      <c r="AV232" s="100"/>
      <c r="AW232" s="100"/>
    </row>
    <row r="233" spans="1:49" ht="13.5" customHeight="1" x14ac:dyDescent="0.3">
      <c r="A233" s="655"/>
      <c r="B233" s="234"/>
      <c r="C233" s="288"/>
      <c r="D233" s="1264" t="s">
        <v>1098</v>
      </c>
      <c r="E233" s="1265"/>
      <c r="F233" s="1266"/>
      <c r="G233" s="264">
        <v>0</v>
      </c>
      <c r="H233" s="264">
        <v>0</v>
      </c>
      <c r="I233" s="264">
        <v>0</v>
      </c>
      <c r="J233" s="264">
        <v>0</v>
      </c>
      <c r="K233" s="264">
        <v>0</v>
      </c>
      <c r="L233" s="264">
        <v>0</v>
      </c>
      <c r="M233" s="264">
        <v>0</v>
      </c>
      <c r="N233" s="264">
        <v>0</v>
      </c>
      <c r="O233" s="264">
        <v>0</v>
      </c>
      <c r="P233" s="264">
        <v>0</v>
      </c>
      <c r="Q233" s="264">
        <v>0</v>
      </c>
      <c r="R233" s="264">
        <v>0</v>
      </c>
      <c r="S233" s="531">
        <f t="shared" si="44"/>
        <v>0</v>
      </c>
      <c r="T233" s="531">
        <f t="shared" si="45"/>
        <v>0</v>
      </c>
      <c r="U233" s="260"/>
      <c r="V233" s="1310"/>
      <c r="W233" s="1311"/>
      <c r="X233" s="1311"/>
      <c r="Y233" s="1312"/>
      <c r="Z233" s="244"/>
      <c r="AA233" s="237"/>
      <c r="AB233" s="237"/>
      <c r="AC233" s="237"/>
      <c r="AD233" s="237"/>
      <c r="AE233" s="220"/>
      <c r="AF233" s="220"/>
      <c r="AG233" s="220"/>
      <c r="AH233" s="226"/>
      <c r="AI233" s="220"/>
      <c r="AJ233" s="227"/>
      <c r="AK233" s="237"/>
      <c r="AL233" s="237"/>
      <c r="AM233" s="237"/>
      <c r="AN233" s="237"/>
      <c r="AO233" s="249"/>
      <c r="AP233" s="237"/>
      <c r="AQ233" s="237"/>
      <c r="AR233" s="237"/>
      <c r="AS233" s="237"/>
      <c r="AT233" s="239"/>
      <c r="AV233" s="100"/>
      <c r="AW233" s="100"/>
    </row>
    <row r="234" spans="1:49" ht="13.5" customHeight="1" x14ac:dyDescent="0.3">
      <c r="A234" s="655"/>
      <c r="B234" s="234"/>
      <c r="C234" s="288"/>
      <c r="D234" s="1264" t="s">
        <v>812</v>
      </c>
      <c r="E234" s="1265"/>
      <c r="F234" s="1266"/>
      <c r="G234" s="264">
        <v>0</v>
      </c>
      <c r="H234" s="264">
        <v>0</v>
      </c>
      <c r="I234" s="264">
        <v>0</v>
      </c>
      <c r="J234" s="264">
        <v>0</v>
      </c>
      <c r="K234" s="264">
        <v>0</v>
      </c>
      <c r="L234" s="264">
        <v>0</v>
      </c>
      <c r="M234" s="264">
        <v>0</v>
      </c>
      <c r="N234" s="264">
        <v>0</v>
      </c>
      <c r="O234" s="264">
        <v>0</v>
      </c>
      <c r="P234" s="264">
        <v>0</v>
      </c>
      <c r="Q234" s="264">
        <v>0</v>
      </c>
      <c r="R234" s="264">
        <v>0</v>
      </c>
      <c r="S234" s="531">
        <f t="shared" si="44"/>
        <v>0</v>
      </c>
      <c r="T234" s="531">
        <f t="shared" si="45"/>
        <v>0</v>
      </c>
      <c r="U234" s="260"/>
      <c r="V234" s="1344"/>
      <c r="W234" s="1345"/>
      <c r="X234" s="1345"/>
      <c r="Y234" s="1346"/>
      <c r="Z234" s="244"/>
      <c r="AA234" s="237"/>
      <c r="AB234" s="237"/>
      <c r="AC234" s="237"/>
      <c r="AD234" s="237"/>
      <c r="AE234" s="220"/>
      <c r="AF234" s="220"/>
      <c r="AG234" s="220"/>
      <c r="AH234" s="226"/>
      <c r="AI234" s="220"/>
      <c r="AJ234" s="227"/>
      <c r="AK234" s="237"/>
      <c r="AL234" s="237"/>
      <c r="AM234" s="237"/>
      <c r="AN234" s="237"/>
      <c r="AO234" s="249"/>
      <c r="AP234" s="237"/>
      <c r="AQ234" s="237"/>
      <c r="AR234" s="237"/>
      <c r="AS234" s="237"/>
      <c r="AT234" s="239"/>
      <c r="AV234" s="100"/>
      <c r="AW234" s="100"/>
    </row>
    <row r="235" spans="1:49" x14ac:dyDescent="0.3">
      <c r="A235" s="655"/>
      <c r="B235" s="234"/>
      <c r="C235" s="104"/>
      <c r="D235" s="1283" t="s">
        <v>240</v>
      </c>
      <c r="E235" s="1284"/>
      <c r="F235" s="1285"/>
      <c r="G235" s="721">
        <f t="shared" ref="G235:S235" si="46">SUM(G236:G245)</f>
        <v>141171.5</v>
      </c>
      <c r="H235" s="721">
        <f t="shared" si="46"/>
        <v>132018.5</v>
      </c>
      <c r="I235" s="721">
        <f t="shared" si="46"/>
        <v>140171.5</v>
      </c>
      <c r="J235" s="721">
        <f t="shared" si="46"/>
        <v>137095</v>
      </c>
      <c r="K235" s="721">
        <f t="shared" si="46"/>
        <v>129171.5</v>
      </c>
      <c r="L235" s="721">
        <f t="shared" si="46"/>
        <v>132095</v>
      </c>
      <c r="M235" s="721">
        <f t="shared" si="46"/>
        <v>135171.5</v>
      </c>
      <c r="N235" s="721">
        <f t="shared" si="46"/>
        <v>135171.5</v>
      </c>
      <c r="O235" s="721">
        <f t="shared" si="46"/>
        <v>126095</v>
      </c>
      <c r="P235" s="721">
        <f t="shared" si="46"/>
        <v>129171.5</v>
      </c>
      <c r="Q235" s="721">
        <f t="shared" si="46"/>
        <v>122095</v>
      </c>
      <c r="R235" s="721">
        <f t="shared" si="46"/>
        <v>123171.5</v>
      </c>
      <c r="S235" s="721">
        <f t="shared" si="46"/>
        <v>1582599</v>
      </c>
      <c r="T235" s="721">
        <f>SUM(T236:T245)</f>
        <v>131883.25</v>
      </c>
      <c r="U235" s="273"/>
      <c r="V235" s="1295"/>
      <c r="W235" s="1296"/>
      <c r="X235" s="1296"/>
      <c r="Y235" s="1297"/>
      <c r="Z235" s="244"/>
      <c r="AA235" s="237"/>
      <c r="AB235" s="237"/>
      <c r="AC235" s="237"/>
      <c r="AD235" s="237"/>
      <c r="AE235" s="220"/>
      <c r="AF235" s="220"/>
      <c r="AG235" s="220"/>
      <c r="AH235" s="226"/>
      <c r="AI235" s="220"/>
      <c r="AJ235" s="227"/>
      <c r="AK235" s="237"/>
      <c r="AL235" s="237"/>
      <c r="AM235" s="237"/>
      <c r="AN235" s="237"/>
      <c r="AO235" s="249"/>
      <c r="AP235" s="237"/>
      <c r="AQ235" s="237"/>
      <c r="AR235" s="237"/>
      <c r="AS235" s="237"/>
      <c r="AT235" s="239"/>
      <c r="AV235" s="100"/>
      <c r="AW235" s="100"/>
    </row>
    <row r="236" spans="1:49" ht="13.5" customHeight="1" x14ac:dyDescent="0.3">
      <c r="A236" s="655"/>
      <c r="B236" s="234"/>
      <c r="C236" s="104"/>
      <c r="D236" s="1280" t="s">
        <v>802</v>
      </c>
      <c r="E236" s="1281"/>
      <c r="F236" s="1282"/>
      <c r="G236" s="264">
        <v>6000</v>
      </c>
      <c r="H236" s="264">
        <v>6000</v>
      </c>
      <c r="I236" s="264">
        <v>6000</v>
      </c>
      <c r="J236" s="264">
        <v>6000</v>
      </c>
      <c r="K236" s="264">
        <v>0</v>
      </c>
      <c r="L236" s="264">
        <v>6000</v>
      </c>
      <c r="M236" s="264">
        <v>6000</v>
      </c>
      <c r="N236" s="264">
        <v>6000</v>
      </c>
      <c r="O236" s="264">
        <v>0</v>
      </c>
      <c r="P236" s="264">
        <v>0</v>
      </c>
      <c r="Q236" s="264">
        <v>0</v>
      </c>
      <c r="R236" s="264">
        <v>0</v>
      </c>
      <c r="S236" s="531">
        <f t="shared" ref="S236:S245" si="47">SUM(G236:R236)</f>
        <v>42000</v>
      </c>
      <c r="T236" s="531">
        <f>S236/$C$304</f>
        <v>3500</v>
      </c>
      <c r="U236" s="260"/>
      <c r="V236" s="1313" t="s">
        <v>1140</v>
      </c>
      <c r="W236" s="1314"/>
      <c r="X236" s="1314"/>
      <c r="Y236" s="1315"/>
      <c r="Z236" s="244"/>
      <c r="AA236" s="237"/>
      <c r="AB236" s="237"/>
      <c r="AC236" s="237"/>
      <c r="AD236" s="237"/>
      <c r="AE236" s="220"/>
      <c r="AF236" s="220"/>
      <c r="AG236" s="220"/>
      <c r="AH236" s="226"/>
      <c r="AI236" s="220"/>
      <c r="AJ236" s="227"/>
      <c r="AK236" s="237"/>
      <c r="AL236" s="237"/>
      <c r="AM236" s="237"/>
      <c r="AN236" s="237"/>
      <c r="AO236" s="249"/>
      <c r="AP236" s="237"/>
      <c r="AQ236" s="237"/>
      <c r="AR236" s="237"/>
      <c r="AS236" s="237"/>
      <c r="AT236" s="239"/>
      <c r="AV236" s="100"/>
      <c r="AW236" s="100"/>
    </row>
    <row r="237" spans="1:49" ht="13.5" customHeight="1" x14ac:dyDescent="0.3">
      <c r="A237" s="655"/>
      <c r="B237" s="234"/>
      <c r="C237" s="104"/>
      <c r="D237" s="1280" t="s">
        <v>803</v>
      </c>
      <c r="E237" s="1281"/>
      <c r="F237" s="1282"/>
      <c r="G237" s="264">
        <v>3000</v>
      </c>
      <c r="H237" s="264">
        <v>0</v>
      </c>
      <c r="I237" s="264">
        <v>0</v>
      </c>
      <c r="J237" s="264">
        <v>0</v>
      </c>
      <c r="K237" s="264">
        <v>0</v>
      </c>
      <c r="L237" s="264">
        <v>0</v>
      </c>
      <c r="M237" s="264">
        <v>0</v>
      </c>
      <c r="N237" s="264">
        <v>0</v>
      </c>
      <c r="O237" s="264">
        <v>0</v>
      </c>
      <c r="P237" s="264">
        <v>0</v>
      </c>
      <c r="Q237" s="264">
        <v>0</v>
      </c>
      <c r="R237" s="264">
        <v>0</v>
      </c>
      <c r="S237" s="531">
        <f t="shared" si="47"/>
        <v>3000</v>
      </c>
      <c r="T237" s="531">
        <f t="shared" ref="T237:T245" si="48">S237/$C$304</f>
        <v>250</v>
      </c>
      <c r="U237" s="260"/>
      <c r="V237" s="1301" t="s">
        <v>1141</v>
      </c>
      <c r="W237" s="1302"/>
      <c r="X237" s="1302"/>
      <c r="Y237" s="1303"/>
      <c r="Z237" s="244"/>
      <c r="AA237" s="237"/>
      <c r="AB237" s="237"/>
      <c r="AC237" s="237"/>
      <c r="AD237" s="237"/>
      <c r="AE237" s="220"/>
      <c r="AF237" s="220"/>
      <c r="AG237" s="220"/>
      <c r="AH237" s="226"/>
      <c r="AI237" s="220"/>
      <c r="AJ237" s="227"/>
      <c r="AK237" s="237"/>
      <c r="AL237" s="237"/>
      <c r="AM237" s="237"/>
      <c r="AN237" s="237"/>
      <c r="AO237" s="249"/>
      <c r="AP237" s="237"/>
      <c r="AQ237" s="237"/>
      <c r="AR237" s="237"/>
      <c r="AS237" s="237"/>
      <c r="AT237" s="239"/>
      <c r="AV237" s="100"/>
      <c r="AW237" s="100"/>
    </row>
    <row r="238" spans="1:49" ht="13.5" customHeight="1" x14ac:dyDescent="0.3">
      <c r="A238" s="655"/>
      <c r="B238" s="234"/>
      <c r="C238" s="104"/>
      <c r="D238" s="1280" t="s">
        <v>804</v>
      </c>
      <c r="E238" s="1281"/>
      <c r="F238" s="1282"/>
      <c r="G238" s="264">
        <v>18786</v>
      </c>
      <c r="H238" s="264">
        <v>17574</v>
      </c>
      <c r="I238" s="264">
        <v>18786</v>
      </c>
      <c r="J238" s="264">
        <v>18180</v>
      </c>
      <c r="K238" s="264">
        <v>18786</v>
      </c>
      <c r="L238" s="264">
        <v>18180</v>
      </c>
      <c r="M238" s="264">
        <v>18786</v>
      </c>
      <c r="N238" s="264">
        <v>18786</v>
      </c>
      <c r="O238" s="264">
        <v>18180</v>
      </c>
      <c r="P238" s="264">
        <v>18786</v>
      </c>
      <c r="Q238" s="264">
        <v>18180</v>
      </c>
      <c r="R238" s="264">
        <v>18786</v>
      </c>
      <c r="S238" s="531">
        <f t="shared" si="47"/>
        <v>221796</v>
      </c>
      <c r="T238" s="531">
        <f t="shared" si="48"/>
        <v>18483</v>
      </c>
      <c r="U238" s="260"/>
      <c r="V238" s="1301" t="s">
        <v>1142</v>
      </c>
      <c r="W238" s="1302"/>
      <c r="X238" s="1302"/>
      <c r="Y238" s="1303"/>
      <c r="Z238" s="244"/>
      <c r="AA238" s="237"/>
      <c r="AB238" s="237"/>
      <c r="AC238" s="237"/>
      <c r="AD238" s="237"/>
      <c r="AE238" s="220"/>
      <c r="AF238" s="220"/>
      <c r="AG238" s="220"/>
      <c r="AH238" s="226"/>
      <c r="AI238" s="220"/>
      <c r="AJ238" s="227"/>
      <c r="AK238" s="237"/>
      <c r="AL238" s="237"/>
      <c r="AM238" s="237"/>
      <c r="AN238" s="237"/>
      <c r="AO238" s="249"/>
      <c r="AP238" s="237"/>
      <c r="AQ238" s="237"/>
      <c r="AR238" s="237"/>
      <c r="AS238" s="237"/>
      <c r="AT238" s="239"/>
      <c r="AV238" s="100"/>
      <c r="AW238" s="100"/>
    </row>
    <row r="239" spans="1:49" ht="13.5" customHeight="1" x14ac:dyDescent="0.3">
      <c r="A239" s="655"/>
      <c r="B239" s="234"/>
      <c r="C239" s="104"/>
      <c r="D239" s="1280" t="s">
        <v>805</v>
      </c>
      <c r="E239" s="1281"/>
      <c r="F239" s="1282"/>
      <c r="G239" s="264">
        <v>10943</v>
      </c>
      <c r="H239" s="264">
        <v>10237</v>
      </c>
      <c r="I239" s="264">
        <v>10943</v>
      </c>
      <c r="J239" s="264">
        <v>10590</v>
      </c>
      <c r="K239" s="264">
        <v>10943</v>
      </c>
      <c r="L239" s="264">
        <v>10590</v>
      </c>
      <c r="M239" s="264">
        <v>10943</v>
      </c>
      <c r="N239" s="264">
        <v>10943</v>
      </c>
      <c r="O239" s="264">
        <v>10590</v>
      </c>
      <c r="P239" s="264">
        <v>10943</v>
      </c>
      <c r="Q239" s="264">
        <v>10590</v>
      </c>
      <c r="R239" s="264">
        <v>10943</v>
      </c>
      <c r="S239" s="531">
        <f>SUM(G239:R239)</f>
        <v>129198</v>
      </c>
      <c r="T239" s="531">
        <f t="shared" si="48"/>
        <v>10766.5</v>
      </c>
      <c r="U239" s="260"/>
      <c r="V239" s="1310" t="s">
        <v>1224</v>
      </c>
      <c r="W239" s="1311"/>
      <c r="X239" s="1311"/>
      <c r="Y239" s="1312"/>
      <c r="Z239" s="244"/>
      <c r="AA239" s="237"/>
      <c r="AB239" s="237"/>
      <c r="AC239" s="237"/>
      <c r="AD239" s="237"/>
      <c r="AE239" s="220"/>
      <c r="AF239" s="220"/>
      <c r="AG239" s="220"/>
      <c r="AH239" s="226"/>
      <c r="AI239" s="220"/>
      <c r="AJ239" s="227"/>
      <c r="AK239" s="237"/>
      <c r="AL239" s="237"/>
      <c r="AM239" s="237"/>
      <c r="AN239" s="237"/>
      <c r="AO239" s="249"/>
      <c r="AP239" s="237"/>
      <c r="AQ239" s="237"/>
      <c r="AR239" s="237"/>
      <c r="AS239" s="237"/>
      <c r="AT239" s="239"/>
      <c r="AV239" s="100"/>
      <c r="AW239" s="100"/>
    </row>
    <row r="240" spans="1:49" ht="13.5" customHeight="1" x14ac:dyDescent="0.3">
      <c r="A240" s="655"/>
      <c r="B240" s="234"/>
      <c r="C240" s="104"/>
      <c r="D240" s="1280" t="s">
        <v>806</v>
      </c>
      <c r="E240" s="1281"/>
      <c r="F240" s="1282"/>
      <c r="G240" s="264">
        <v>65642.5</v>
      </c>
      <c r="H240" s="264">
        <v>61407.5</v>
      </c>
      <c r="I240" s="264">
        <v>65642.5</v>
      </c>
      <c r="J240" s="264">
        <v>63525</v>
      </c>
      <c r="K240" s="264">
        <v>65642.5</v>
      </c>
      <c r="L240" s="264">
        <v>63525</v>
      </c>
      <c r="M240" s="264">
        <v>65642.5</v>
      </c>
      <c r="N240" s="264">
        <v>65642.5</v>
      </c>
      <c r="O240" s="264">
        <v>63525</v>
      </c>
      <c r="P240" s="264">
        <v>65642.5</v>
      </c>
      <c r="Q240" s="264">
        <v>63525</v>
      </c>
      <c r="R240" s="264">
        <v>65642.5</v>
      </c>
      <c r="S240" s="531">
        <f t="shared" si="47"/>
        <v>775005</v>
      </c>
      <c r="T240" s="531">
        <f t="shared" si="48"/>
        <v>64583.75</v>
      </c>
      <c r="U240" s="260"/>
      <c r="V240" s="1310" t="s">
        <v>1224</v>
      </c>
      <c r="W240" s="1311"/>
      <c r="X240" s="1311"/>
      <c r="Y240" s="1312"/>
      <c r="Z240" s="244"/>
      <c r="AA240" s="237"/>
      <c r="AB240" s="237"/>
      <c r="AC240" s="237"/>
      <c r="AD240" s="237"/>
      <c r="AE240" s="220"/>
      <c r="AF240" s="220"/>
      <c r="AG240" s="220"/>
      <c r="AH240" s="226"/>
      <c r="AI240" s="220"/>
      <c r="AJ240" s="227"/>
      <c r="AK240" s="237"/>
      <c r="AL240" s="237"/>
      <c r="AM240" s="237"/>
      <c r="AN240" s="237"/>
      <c r="AO240" s="249"/>
      <c r="AP240" s="237"/>
      <c r="AQ240" s="237"/>
      <c r="AR240" s="237"/>
      <c r="AS240" s="237"/>
      <c r="AT240" s="239"/>
      <c r="AV240" s="100"/>
      <c r="AW240" s="100"/>
    </row>
    <row r="241" spans="1:49" ht="13.5" customHeight="1" x14ac:dyDescent="0.3">
      <c r="A241" s="655"/>
      <c r="B241" s="234"/>
      <c r="C241" s="104"/>
      <c r="D241" s="1280" t="s">
        <v>807</v>
      </c>
      <c r="E241" s="1281"/>
      <c r="F241" s="1282"/>
      <c r="G241" s="264">
        <v>10000</v>
      </c>
      <c r="H241" s="264">
        <v>10000</v>
      </c>
      <c r="I241" s="264">
        <v>12000</v>
      </c>
      <c r="J241" s="264">
        <v>12000</v>
      </c>
      <c r="K241" s="264">
        <v>12000</v>
      </c>
      <c r="L241" s="264">
        <v>12000</v>
      </c>
      <c r="M241" s="264">
        <v>12000</v>
      </c>
      <c r="N241" s="264">
        <v>12000</v>
      </c>
      <c r="O241" s="264">
        <v>12000</v>
      </c>
      <c r="P241" s="264">
        <v>12000</v>
      </c>
      <c r="Q241" s="264">
        <v>12000</v>
      </c>
      <c r="R241" s="264">
        <v>12000</v>
      </c>
      <c r="S241" s="531">
        <f t="shared" si="47"/>
        <v>140000</v>
      </c>
      <c r="T241" s="531">
        <f t="shared" si="48"/>
        <v>11666.666666666666</v>
      </c>
      <c r="U241" s="260"/>
      <c r="V241" s="1310" t="s">
        <v>1224</v>
      </c>
      <c r="W241" s="1311"/>
      <c r="X241" s="1311"/>
      <c r="Y241" s="1312"/>
      <c r="Z241" s="244"/>
      <c r="AA241" s="237"/>
      <c r="AB241" s="237"/>
      <c r="AC241" s="237"/>
      <c r="AD241" s="237"/>
      <c r="AE241" s="220"/>
      <c r="AF241" s="220"/>
      <c r="AG241" s="220"/>
      <c r="AH241" s="226"/>
      <c r="AI241" s="220"/>
      <c r="AJ241" s="227"/>
      <c r="AK241" s="237"/>
      <c r="AL241" s="237"/>
      <c r="AM241" s="237"/>
      <c r="AN241" s="237"/>
      <c r="AO241" s="249"/>
      <c r="AP241" s="237"/>
      <c r="AQ241" s="237"/>
      <c r="AR241" s="237"/>
      <c r="AS241" s="237"/>
      <c r="AT241" s="239"/>
      <c r="AV241" s="100"/>
      <c r="AW241" s="100"/>
    </row>
    <row r="242" spans="1:49" ht="13.5" customHeight="1" x14ac:dyDescent="0.3">
      <c r="A242" s="655"/>
      <c r="B242" s="234"/>
      <c r="C242" s="104"/>
      <c r="D242" s="1280" t="s">
        <v>808</v>
      </c>
      <c r="E242" s="1281"/>
      <c r="F242" s="1282"/>
      <c r="G242" s="264">
        <v>8100</v>
      </c>
      <c r="H242" s="264">
        <v>8100</v>
      </c>
      <c r="I242" s="264">
        <v>8100</v>
      </c>
      <c r="J242" s="264">
        <v>8100</v>
      </c>
      <c r="K242" s="264">
        <v>8100</v>
      </c>
      <c r="L242" s="264">
        <v>8100</v>
      </c>
      <c r="M242" s="264">
        <v>8100</v>
      </c>
      <c r="N242" s="264">
        <v>8100</v>
      </c>
      <c r="O242" s="264">
        <v>8100</v>
      </c>
      <c r="P242" s="264">
        <v>8100</v>
      </c>
      <c r="Q242" s="264">
        <v>8100</v>
      </c>
      <c r="R242" s="264">
        <v>8100</v>
      </c>
      <c r="S242" s="531">
        <f t="shared" si="47"/>
        <v>97200</v>
      </c>
      <c r="T242" s="531">
        <f t="shared" si="48"/>
        <v>8100</v>
      </c>
      <c r="U242" s="260"/>
      <c r="V242" s="1301" t="s">
        <v>1144</v>
      </c>
      <c r="W242" s="1302"/>
      <c r="X242" s="1302"/>
      <c r="Y242" s="1303"/>
      <c r="Z242" s="244"/>
      <c r="AA242" s="237"/>
      <c r="AB242" s="237"/>
      <c r="AC242" s="237"/>
      <c r="AD242" s="237"/>
      <c r="AE242" s="220"/>
      <c r="AF242" s="220"/>
      <c r="AG242" s="220"/>
      <c r="AH242" s="226"/>
      <c r="AI242" s="220"/>
      <c r="AJ242" s="227"/>
      <c r="AK242" s="237"/>
      <c r="AL242" s="237"/>
      <c r="AM242" s="237"/>
      <c r="AN242" s="237"/>
      <c r="AO242" s="249"/>
      <c r="AP242" s="237"/>
      <c r="AQ242" s="237"/>
      <c r="AR242" s="237"/>
      <c r="AS242" s="237"/>
      <c r="AT242" s="239"/>
      <c r="AV242" s="100"/>
      <c r="AW242" s="100"/>
    </row>
    <row r="243" spans="1:49" ht="13.5" customHeight="1" x14ac:dyDescent="0.3">
      <c r="A243" s="655"/>
      <c r="B243" s="234"/>
      <c r="C243" s="104"/>
      <c r="D243" s="1280" t="s">
        <v>809</v>
      </c>
      <c r="E243" s="1281"/>
      <c r="F243" s="1282"/>
      <c r="G243" s="264">
        <v>1200</v>
      </c>
      <c r="H243" s="264">
        <v>1200</v>
      </c>
      <c r="I243" s="264">
        <v>1200</v>
      </c>
      <c r="J243" s="264">
        <v>1200</v>
      </c>
      <c r="K243" s="264">
        <v>1200</v>
      </c>
      <c r="L243" s="264">
        <v>1200</v>
      </c>
      <c r="M243" s="264">
        <v>1200</v>
      </c>
      <c r="N243" s="264">
        <v>1200</v>
      </c>
      <c r="O243" s="264">
        <v>1200</v>
      </c>
      <c r="P243" s="264">
        <v>1200</v>
      </c>
      <c r="Q243" s="264">
        <v>1200</v>
      </c>
      <c r="R243" s="264">
        <v>1200</v>
      </c>
      <c r="S243" s="531">
        <f t="shared" si="47"/>
        <v>14400</v>
      </c>
      <c r="T243" s="531">
        <f t="shared" si="48"/>
        <v>1200</v>
      </c>
      <c r="U243" s="260"/>
      <c r="V243" s="1301" t="s">
        <v>1144</v>
      </c>
      <c r="W243" s="1302"/>
      <c r="X243" s="1302"/>
      <c r="Y243" s="1303"/>
      <c r="Z243" s="244"/>
      <c r="AA243" s="237"/>
      <c r="AB243" s="237"/>
      <c r="AC243" s="237"/>
      <c r="AD243" s="237"/>
      <c r="AE243" s="220"/>
      <c r="AF243" s="220"/>
      <c r="AG243" s="220"/>
      <c r="AH243" s="226"/>
      <c r="AI243" s="220"/>
      <c r="AJ243" s="227"/>
      <c r="AK243" s="237"/>
      <c r="AL243" s="237"/>
      <c r="AM243" s="237"/>
      <c r="AN243" s="237"/>
      <c r="AO243" s="249"/>
      <c r="AP243" s="237"/>
      <c r="AQ243" s="237"/>
      <c r="AR243" s="237"/>
      <c r="AS243" s="237"/>
      <c r="AT243" s="239"/>
      <c r="AV243" s="100"/>
      <c r="AW243" s="100"/>
    </row>
    <row r="244" spans="1:49" ht="13.5" customHeight="1" x14ac:dyDescent="0.3">
      <c r="A244" s="655"/>
      <c r="B244" s="234"/>
      <c r="C244" s="104"/>
      <c r="D244" s="1280" t="s">
        <v>810</v>
      </c>
      <c r="E244" s="1281"/>
      <c r="F244" s="1282"/>
      <c r="G244" s="264">
        <v>15000</v>
      </c>
      <c r="H244" s="264">
        <v>15000</v>
      </c>
      <c r="I244" s="264">
        <v>15000</v>
      </c>
      <c r="J244" s="264">
        <v>15000</v>
      </c>
      <c r="K244" s="264">
        <v>10000</v>
      </c>
      <c r="L244" s="264">
        <v>10000</v>
      </c>
      <c r="M244" s="264">
        <v>10000</v>
      </c>
      <c r="N244" s="264">
        <v>10000</v>
      </c>
      <c r="O244" s="264">
        <v>10000</v>
      </c>
      <c r="P244" s="264">
        <v>10000</v>
      </c>
      <c r="Q244" s="264">
        <v>6000</v>
      </c>
      <c r="R244" s="264">
        <v>4000</v>
      </c>
      <c r="S244" s="531">
        <f t="shared" si="47"/>
        <v>130000</v>
      </c>
      <c r="T244" s="531">
        <f t="shared" si="48"/>
        <v>10833.333333333334</v>
      </c>
      <c r="U244" s="260"/>
      <c r="V244" s="1301" t="s">
        <v>1220</v>
      </c>
      <c r="W244" s="1302"/>
      <c r="X244" s="1302"/>
      <c r="Y244" s="1303"/>
      <c r="Z244" s="244"/>
      <c r="AA244" s="237"/>
      <c r="AB244" s="237"/>
      <c r="AC244" s="237"/>
      <c r="AD244" s="237"/>
      <c r="AE244" s="220"/>
      <c r="AF244" s="220"/>
      <c r="AG244" s="220"/>
      <c r="AH244" s="226"/>
      <c r="AI244" s="220"/>
      <c r="AJ244" s="227"/>
      <c r="AK244" s="237"/>
      <c r="AL244" s="237"/>
      <c r="AM244" s="237"/>
      <c r="AN244" s="237"/>
      <c r="AO244" s="249"/>
      <c r="AP244" s="237"/>
      <c r="AQ244" s="237"/>
      <c r="AR244" s="237"/>
      <c r="AS244" s="237"/>
      <c r="AT244" s="239"/>
      <c r="AV244" s="100"/>
      <c r="AW244" s="100"/>
    </row>
    <row r="245" spans="1:49" ht="13.5" customHeight="1" x14ac:dyDescent="0.3">
      <c r="A245" s="655"/>
      <c r="B245" s="234"/>
      <c r="C245" s="104"/>
      <c r="D245" s="1280" t="s">
        <v>811</v>
      </c>
      <c r="E245" s="1281"/>
      <c r="F245" s="1282"/>
      <c r="G245" s="264">
        <v>2500</v>
      </c>
      <c r="H245" s="264">
        <v>2500</v>
      </c>
      <c r="I245" s="264">
        <v>2500</v>
      </c>
      <c r="J245" s="264">
        <v>2500</v>
      </c>
      <c r="K245" s="264">
        <v>2500</v>
      </c>
      <c r="L245" s="264">
        <v>2500</v>
      </c>
      <c r="M245" s="264">
        <v>2500</v>
      </c>
      <c r="N245" s="264">
        <v>2500</v>
      </c>
      <c r="O245" s="264">
        <v>2500</v>
      </c>
      <c r="P245" s="264">
        <v>2500</v>
      </c>
      <c r="Q245" s="264">
        <v>2500</v>
      </c>
      <c r="R245" s="264">
        <v>2500</v>
      </c>
      <c r="S245" s="531">
        <f t="shared" si="47"/>
        <v>30000</v>
      </c>
      <c r="T245" s="531">
        <f t="shared" si="48"/>
        <v>2500</v>
      </c>
      <c r="U245" s="260"/>
      <c r="V245" s="1344" t="s">
        <v>1145</v>
      </c>
      <c r="W245" s="1345"/>
      <c r="X245" s="1345"/>
      <c r="Y245" s="1346"/>
      <c r="Z245" s="244"/>
      <c r="AA245" s="237"/>
      <c r="AB245" s="237"/>
      <c r="AC245" s="237"/>
      <c r="AD245" s="237"/>
      <c r="AE245" s="220"/>
      <c r="AF245" s="220"/>
      <c r="AG245" s="220"/>
      <c r="AH245" s="226"/>
      <c r="AI245" s="220"/>
      <c r="AJ245" s="227"/>
      <c r="AK245" s="237"/>
      <c r="AL245" s="237"/>
      <c r="AM245" s="237"/>
      <c r="AN245" s="237"/>
      <c r="AO245" s="249"/>
      <c r="AP245" s="237"/>
      <c r="AQ245" s="237"/>
      <c r="AR245" s="237"/>
      <c r="AS245" s="237"/>
      <c r="AT245" s="239"/>
      <c r="AV245" s="100"/>
      <c r="AW245" s="100"/>
    </row>
    <row r="246" spans="1:49" x14ac:dyDescent="0.3">
      <c r="A246" s="655"/>
      <c r="B246" s="234"/>
      <c r="C246" s="104"/>
      <c r="D246" s="1283" t="s">
        <v>241</v>
      </c>
      <c r="E246" s="1284"/>
      <c r="F246" s="1285"/>
      <c r="G246" s="721">
        <f t="shared" ref="G246:T246" si="49">SUM(G247:G251)</f>
        <v>63627.5</v>
      </c>
      <c r="H246" s="721">
        <f t="shared" si="49"/>
        <v>59522.5</v>
      </c>
      <c r="I246" s="721">
        <f t="shared" si="49"/>
        <v>63627.5</v>
      </c>
      <c r="J246" s="721">
        <f t="shared" si="49"/>
        <v>61575</v>
      </c>
      <c r="K246" s="721">
        <f t="shared" si="49"/>
        <v>63627.5</v>
      </c>
      <c r="L246" s="721">
        <f t="shared" si="49"/>
        <v>61575</v>
      </c>
      <c r="M246" s="721">
        <f t="shared" si="49"/>
        <v>63627.5</v>
      </c>
      <c r="N246" s="721">
        <f t="shared" si="49"/>
        <v>63627.5</v>
      </c>
      <c r="O246" s="721">
        <f t="shared" si="49"/>
        <v>61575</v>
      </c>
      <c r="P246" s="721">
        <f t="shared" si="49"/>
        <v>59375</v>
      </c>
      <c r="Q246" s="721">
        <f t="shared" si="49"/>
        <v>61575</v>
      </c>
      <c r="R246" s="721">
        <f t="shared" si="49"/>
        <v>63627.5</v>
      </c>
      <c r="S246" s="721">
        <f t="shared" si="49"/>
        <v>746962.5</v>
      </c>
      <c r="T246" s="721">
        <f t="shared" si="49"/>
        <v>62246.875</v>
      </c>
      <c r="U246" s="631"/>
      <c r="V246" s="1295"/>
      <c r="W246" s="1296"/>
      <c r="X246" s="1296"/>
      <c r="Y246" s="1297"/>
      <c r="Z246" s="244"/>
      <c r="AA246" s="237"/>
      <c r="AB246" s="237"/>
      <c r="AC246" s="237"/>
      <c r="AD246" s="237"/>
      <c r="AE246" s="220"/>
      <c r="AF246" s="220"/>
      <c r="AG246" s="220"/>
      <c r="AH246" s="226"/>
      <c r="AI246" s="220"/>
      <c r="AJ246" s="227"/>
      <c r="AK246" s="237"/>
      <c r="AL246" s="237"/>
      <c r="AM246" s="237"/>
      <c r="AN246" s="237"/>
      <c r="AO246" s="249"/>
      <c r="AP246" s="237"/>
      <c r="AQ246" s="237"/>
      <c r="AR246" s="237"/>
      <c r="AS246" s="237"/>
      <c r="AT246" s="239"/>
      <c r="AV246" s="100"/>
      <c r="AW246" s="100"/>
    </row>
    <row r="247" spans="1:49" ht="13.5" customHeight="1" x14ac:dyDescent="0.3">
      <c r="A247" s="655"/>
      <c r="B247" s="234"/>
      <c r="C247" s="104"/>
      <c r="D247" s="1280" t="s">
        <v>847</v>
      </c>
      <c r="E247" s="1281"/>
      <c r="F247" s="1282"/>
      <c r="G247" s="264">
        <v>32240</v>
      </c>
      <c r="H247" s="264">
        <v>30160</v>
      </c>
      <c r="I247" s="264">
        <v>32240</v>
      </c>
      <c r="J247" s="264">
        <v>31200</v>
      </c>
      <c r="K247" s="264">
        <v>32240</v>
      </c>
      <c r="L247" s="264">
        <v>31200</v>
      </c>
      <c r="M247" s="264">
        <v>32240</v>
      </c>
      <c r="N247" s="264">
        <v>32240</v>
      </c>
      <c r="O247" s="264">
        <v>31200</v>
      </c>
      <c r="P247" s="264">
        <v>30160</v>
      </c>
      <c r="Q247" s="264">
        <v>31200</v>
      </c>
      <c r="R247" s="264">
        <v>32240</v>
      </c>
      <c r="S247" s="531">
        <f t="shared" ref="S247:S254" si="50">SUM(G247:R247)</f>
        <v>378560</v>
      </c>
      <c r="T247" s="531">
        <f>S247/$C$304</f>
        <v>31546.666666666668</v>
      </c>
      <c r="U247" s="260"/>
      <c r="V247" s="1347" t="s">
        <v>1225</v>
      </c>
      <c r="W247" s="1348"/>
      <c r="X247" s="1348"/>
      <c r="Y247" s="1349"/>
      <c r="Z247" s="244"/>
      <c r="AA247" s="237"/>
      <c r="AB247" s="237"/>
      <c r="AC247" s="237"/>
      <c r="AD247" s="237"/>
      <c r="AE247" s="220"/>
      <c r="AF247" s="220"/>
      <c r="AG247" s="220"/>
      <c r="AH247" s="226"/>
      <c r="AI247" s="220"/>
      <c r="AJ247" s="227"/>
      <c r="AK247" s="237"/>
      <c r="AL247" s="237"/>
      <c r="AM247" s="237"/>
      <c r="AN247" s="237"/>
      <c r="AO247" s="249"/>
      <c r="AP247" s="237"/>
      <c r="AQ247" s="237"/>
      <c r="AR247" s="237"/>
      <c r="AS247" s="237"/>
      <c r="AT247" s="239"/>
      <c r="AV247" s="100"/>
      <c r="AW247" s="100"/>
    </row>
    <row r="248" spans="1:49" ht="13.5" customHeight="1" x14ac:dyDescent="0.3">
      <c r="A248" s="655"/>
      <c r="B248" s="234"/>
      <c r="C248" s="104"/>
      <c r="D248" s="1280" t="s">
        <v>848</v>
      </c>
      <c r="E248" s="1281"/>
      <c r="F248" s="1282"/>
      <c r="G248" s="264">
        <v>23172.5</v>
      </c>
      <c r="H248" s="264">
        <v>21677.5</v>
      </c>
      <c r="I248" s="264">
        <v>23172.5</v>
      </c>
      <c r="J248" s="264">
        <v>22425</v>
      </c>
      <c r="K248" s="264">
        <v>23172.5</v>
      </c>
      <c r="L248" s="264">
        <v>22425</v>
      </c>
      <c r="M248" s="264">
        <v>23172.5</v>
      </c>
      <c r="N248" s="264">
        <v>23172.5</v>
      </c>
      <c r="O248" s="264">
        <v>22425</v>
      </c>
      <c r="P248" s="264">
        <v>21000</v>
      </c>
      <c r="Q248" s="264">
        <v>22425</v>
      </c>
      <c r="R248" s="264">
        <v>23172.5</v>
      </c>
      <c r="S248" s="531">
        <f t="shared" si="50"/>
        <v>271412.5</v>
      </c>
      <c r="T248" s="531">
        <f t="shared" ref="T248:T254" si="51">S248/$C$304</f>
        <v>22617.708333333332</v>
      </c>
      <c r="U248" s="260"/>
      <c r="V248" s="1347" t="s">
        <v>1225</v>
      </c>
      <c r="W248" s="1348"/>
      <c r="X248" s="1348"/>
      <c r="Y248" s="1349"/>
      <c r="Z248" s="244"/>
      <c r="AA248" s="237"/>
      <c r="AB248" s="237"/>
      <c r="AC248" s="237"/>
      <c r="AD248" s="237"/>
      <c r="AE248" s="220"/>
      <c r="AF248" s="220"/>
      <c r="AG248" s="220"/>
      <c r="AH248" s="226"/>
      <c r="AI248" s="220"/>
      <c r="AJ248" s="227"/>
      <c r="AK248" s="237"/>
      <c r="AL248" s="237"/>
      <c r="AM248" s="237"/>
      <c r="AN248" s="237"/>
      <c r="AO248" s="249"/>
      <c r="AP248" s="237"/>
      <c r="AQ248" s="237"/>
      <c r="AR248" s="237"/>
      <c r="AS248" s="237"/>
      <c r="AT248" s="239"/>
      <c r="AV248" s="100"/>
      <c r="AW248" s="100"/>
    </row>
    <row r="249" spans="1:49" ht="13.5" customHeight="1" x14ac:dyDescent="0.3">
      <c r="A249" s="655"/>
      <c r="B249" s="234"/>
      <c r="C249" s="104"/>
      <c r="D249" s="1277" t="s">
        <v>849</v>
      </c>
      <c r="E249" s="1278"/>
      <c r="F249" s="1279"/>
      <c r="G249" s="264">
        <v>0</v>
      </c>
      <c r="H249" s="264">
        <v>0</v>
      </c>
      <c r="I249" s="264">
        <v>0</v>
      </c>
      <c r="J249" s="264">
        <v>0</v>
      </c>
      <c r="K249" s="264">
        <v>0</v>
      </c>
      <c r="L249" s="264">
        <v>0</v>
      </c>
      <c r="M249" s="264">
        <v>0</v>
      </c>
      <c r="N249" s="264">
        <v>0</v>
      </c>
      <c r="O249" s="264">
        <v>0</v>
      </c>
      <c r="P249" s="264">
        <v>0</v>
      </c>
      <c r="Q249" s="264">
        <v>0</v>
      </c>
      <c r="R249" s="264">
        <v>0</v>
      </c>
      <c r="S249" s="531">
        <f t="shared" si="50"/>
        <v>0</v>
      </c>
      <c r="T249" s="531">
        <f t="shared" si="51"/>
        <v>0</v>
      </c>
      <c r="U249" s="260"/>
      <c r="V249" s="1301" t="s">
        <v>1099</v>
      </c>
      <c r="W249" s="1302"/>
      <c r="X249" s="1302"/>
      <c r="Y249" s="1303"/>
      <c r="Z249" s="244"/>
      <c r="AA249" s="237"/>
      <c r="AB249" s="237"/>
      <c r="AC249" s="237"/>
      <c r="AD249" s="237"/>
      <c r="AE249" s="220"/>
      <c r="AF249" s="220"/>
      <c r="AG249" s="220"/>
      <c r="AH249" s="226"/>
      <c r="AI249" s="220"/>
      <c r="AJ249" s="227"/>
      <c r="AK249" s="237"/>
      <c r="AL249" s="237"/>
      <c r="AM249" s="237"/>
      <c r="AN249" s="237"/>
      <c r="AO249" s="249"/>
      <c r="AP249" s="237"/>
      <c r="AQ249" s="237"/>
      <c r="AR249" s="237"/>
      <c r="AS249" s="237"/>
      <c r="AT249" s="239"/>
      <c r="AV249" s="100"/>
      <c r="AW249" s="100"/>
    </row>
    <row r="250" spans="1:49" ht="13.5" customHeight="1" x14ac:dyDescent="0.3">
      <c r="A250" s="655"/>
      <c r="B250" s="234"/>
      <c r="C250" s="104"/>
      <c r="D250" s="1277" t="s">
        <v>850</v>
      </c>
      <c r="E250" s="1278"/>
      <c r="F250" s="1279"/>
      <c r="G250" s="264">
        <v>0</v>
      </c>
      <c r="H250" s="264">
        <v>0</v>
      </c>
      <c r="I250" s="264">
        <v>0</v>
      </c>
      <c r="J250" s="264">
        <v>0</v>
      </c>
      <c r="K250" s="264">
        <v>0</v>
      </c>
      <c r="L250" s="264">
        <v>0</v>
      </c>
      <c r="M250" s="264">
        <v>0</v>
      </c>
      <c r="N250" s="264">
        <v>0</v>
      </c>
      <c r="O250" s="264">
        <v>0</v>
      </c>
      <c r="P250" s="264">
        <v>0</v>
      </c>
      <c r="Q250" s="264">
        <v>0</v>
      </c>
      <c r="R250" s="264">
        <v>0</v>
      </c>
      <c r="S250" s="531">
        <f t="shared" si="50"/>
        <v>0</v>
      </c>
      <c r="T250" s="531">
        <f t="shared" si="51"/>
        <v>0</v>
      </c>
      <c r="U250" s="260"/>
      <c r="V250" s="1267" t="s">
        <v>1099</v>
      </c>
      <c r="W250" s="1268"/>
      <c r="X250" s="1268"/>
      <c r="Y250" s="1269"/>
      <c r="Z250" s="244"/>
      <c r="AA250" s="237"/>
      <c r="AB250" s="237"/>
      <c r="AC250" s="237"/>
      <c r="AD250" s="237"/>
      <c r="AE250" s="220"/>
      <c r="AF250" s="220"/>
      <c r="AG250" s="220"/>
      <c r="AH250" s="226"/>
      <c r="AI250" s="220"/>
      <c r="AJ250" s="227"/>
      <c r="AK250" s="237"/>
      <c r="AL250" s="237"/>
      <c r="AM250" s="237"/>
      <c r="AN250" s="237"/>
      <c r="AO250" s="249"/>
      <c r="AP250" s="237"/>
      <c r="AQ250" s="237"/>
      <c r="AR250" s="237"/>
      <c r="AS250" s="237"/>
      <c r="AT250" s="239"/>
      <c r="AV250" s="100"/>
      <c r="AW250" s="100"/>
    </row>
    <row r="251" spans="1:49" ht="13.5" customHeight="1" x14ac:dyDescent="0.3">
      <c r="A251" s="655"/>
      <c r="B251" s="234"/>
      <c r="C251" s="104"/>
      <c r="D251" s="1280" t="s">
        <v>851</v>
      </c>
      <c r="E251" s="1281"/>
      <c r="F251" s="1282"/>
      <c r="G251" s="264">
        <v>8215.0000000000018</v>
      </c>
      <c r="H251" s="264">
        <v>7685.0000000000018</v>
      </c>
      <c r="I251" s="264">
        <v>8215.0000000000018</v>
      </c>
      <c r="J251" s="264">
        <v>7950.0000000000018</v>
      </c>
      <c r="K251" s="264">
        <v>8215.0000000000018</v>
      </c>
      <c r="L251" s="264">
        <v>7950.0000000000018</v>
      </c>
      <c r="M251" s="264">
        <v>8215.0000000000018</v>
      </c>
      <c r="N251" s="264">
        <v>8215.0000000000018</v>
      </c>
      <c r="O251" s="264">
        <v>7950.0000000000018</v>
      </c>
      <c r="P251" s="264">
        <v>8215.0000000000018</v>
      </c>
      <c r="Q251" s="264">
        <v>7950.0000000000018</v>
      </c>
      <c r="R251" s="264">
        <v>8215.0000000000018</v>
      </c>
      <c r="S251" s="531">
        <f>SUM(G251:R251)</f>
        <v>96990.000000000015</v>
      </c>
      <c r="T251" s="531">
        <f t="shared" si="51"/>
        <v>8082.5000000000009</v>
      </c>
      <c r="U251" s="260"/>
      <c r="V251" s="1307" t="s">
        <v>1146</v>
      </c>
      <c r="W251" s="1308"/>
      <c r="X251" s="1308"/>
      <c r="Y251" s="1309"/>
      <c r="Z251" s="244"/>
      <c r="AA251" s="237"/>
      <c r="AB251" s="237"/>
      <c r="AC251" s="237"/>
      <c r="AD251" s="237"/>
      <c r="AE251" s="220"/>
      <c r="AF251" s="220"/>
      <c r="AG251" s="220"/>
      <c r="AH251" s="226"/>
      <c r="AI251" s="220"/>
      <c r="AJ251" s="227"/>
      <c r="AK251" s="237"/>
      <c r="AL251" s="237"/>
      <c r="AM251" s="237"/>
      <c r="AN251" s="237"/>
      <c r="AO251" s="249"/>
      <c r="AP251" s="237"/>
      <c r="AQ251" s="237"/>
      <c r="AR251" s="237"/>
      <c r="AS251" s="237"/>
      <c r="AT251" s="239"/>
      <c r="AV251" s="100"/>
      <c r="AW251" s="100"/>
    </row>
    <row r="252" spans="1:49" s="233" customFormat="1" x14ac:dyDescent="0.3">
      <c r="A252" s="658"/>
      <c r="B252" s="231"/>
      <c r="C252" s="148"/>
      <c r="D252" s="1386" t="s">
        <v>242</v>
      </c>
      <c r="E252" s="1387"/>
      <c r="F252" s="1388"/>
      <c r="G252" s="724">
        <f>7100*12/365*'Atividade Assistencial'!E215</f>
        <v>7236.1643835616433</v>
      </c>
      <c r="H252" s="724">
        <f>7100*12/365*'Atividade Assistencial'!F215</f>
        <v>6769.3150684931506</v>
      </c>
      <c r="I252" s="724">
        <f>7100*12/365*'Atividade Assistencial'!G215</f>
        <v>7236.1643835616433</v>
      </c>
      <c r="J252" s="724">
        <f>7100*12/365*'Atividade Assistencial'!H215</f>
        <v>7002.7397260273965</v>
      </c>
      <c r="K252" s="724">
        <f>7100*12/365*'Atividade Assistencial'!I215</f>
        <v>7236.1643835616433</v>
      </c>
      <c r="L252" s="724">
        <f>7100*12/365*'Atividade Assistencial'!J215</f>
        <v>7002.7397260273965</v>
      </c>
      <c r="M252" s="724">
        <f>7100*12/365*'Atividade Assistencial'!K215</f>
        <v>7236.1643835616433</v>
      </c>
      <c r="N252" s="724">
        <f>7100*12/365*'Atividade Assistencial'!L215</f>
        <v>7236.1643835616433</v>
      </c>
      <c r="O252" s="724">
        <f>7100*12/365*'Atividade Assistencial'!M215</f>
        <v>7002.7397260273965</v>
      </c>
      <c r="P252" s="724">
        <f>7100*12/365*'Atividade Assistencial'!N215</f>
        <v>7236.1643835616433</v>
      </c>
      <c r="Q252" s="724">
        <f>7100*12/365*'Atividade Assistencial'!O215</f>
        <v>7002.7397260273965</v>
      </c>
      <c r="R252" s="724">
        <f>7100*12/365*'Atividade Assistencial'!P215</f>
        <v>7236.1643835616433</v>
      </c>
      <c r="S252" s="725">
        <f t="shared" si="50"/>
        <v>85433.42465753424</v>
      </c>
      <c r="T252" s="725">
        <f t="shared" si="51"/>
        <v>7119.4520547945203</v>
      </c>
      <c r="U252" s="629"/>
      <c r="V252" s="1307" t="s">
        <v>1147</v>
      </c>
      <c r="W252" s="1308"/>
      <c r="X252" s="1308"/>
      <c r="Y252" s="1309"/>
      <c r="Z252" s="247"/>
      <c r="AA252" s="239"/>
      <c r="AB252" s="239"/>
      <c r="AC252" s="239"/>
      <c r="AD252" s="239"/>
      <c r="AE252" s="230"/>
      <c r="AF252" s="230"/>
      <c r="AG252" s="230"/>
      <c r="AH252" s="219"/>
      <c r="AI252" s="230"/>
      <c r="AJ252" s="248"/>
      <c r="AK252" s="239"/>
      <c r="AL252" s="239"/>
      <c r="AM252" s="239"/>
      <c r="AN252" s="239"/>
      <c r="AO252" s="289"/>
      <c r="AP252" s="239"/>
      <c r="AQ252" s="239"/>
      <c r="AR252" s="239"/>
      <c r="AS252" s="239"/>
      <c r="AT252" s="239"/>
      <c r="AV252" s="103"/>
      <c r="AW252" s="103"/>
    </row>
    <row r="253" spans="1:49" s="233" customFormat="1" x14ac:dyDescent="0.3">
      <c r="A253" s="658"/>
      <c r="B253" s="231"/>
      <c r="C253" s="148"/>
      <c r="D253" s="1386" t="s">
        <v>243</v>
      </c>
      <c r="E253" s="1387"/>
      <c r="F253" s="1388"/>
      <c r="G253" s="724">
        <f>19200*12/365*'Atividade Assistencial'!E215</f>
        <v>19568.219178082192</v>
      </c>
      <c r="H253" s="724">
        <f>19200*12/365*'Atividade Assistencial'!F215</f>
        <v>18305.753424657534</v>
      </c>
      <c r="I253" s="724">
        <f>19200*12/365*'Atividade Assistencial'!G215</f>
        <v>19568.219178082192</v>
      </c>
      <c r="J253" s="724">
        <f>19200*12/365*'Atividade Assistencial'!H215</f>
        <v>18936.986301369863</v>
      </c>
      <c r="K253" s="724">
        <f>19200*12/365*'Atividade Assistencial'!I215</f>
        <v>19568.219178082192</v>
      </c>
      <c r="L253" s="724">
        <f>19200*12/365*'Atividade Assistencial'!J215</f>
        <v>18936.986301369863</v>
      </c>
      <c r="M253" s="724">
        <f>19200*12/365*'Atividade Assistencial'!K215</f>
        <v>19568.219178082192</v>
      </c>
      <c r="N253" s="724">
        <f>19200*12/365*'Atividade Assistencial'!L215</f>
        <v>19568.219178082192</v>
      </c>
      <c r="O253" s="724">
        <f>19200*12/365*'Atividade Assistencial'!M215</f>
        <v>18936.986301369863</v>
      </c>
      <c r="P253" s="724">
        <f>19200*12/365*'Atividade Assistencial'!N215</f>
        <v>19568.219178082192</v>
      </c>
      <c r="Q253" s="724">
        <f>19200*12/365*'Atividade Assistencial'!O215</f>
        <v>18936.986301369863</v>
      </c>
      <c r="R253" s="724">
        <f>19200*12/365*'Atividade Assistencial'!P215</f>
        <v>19568.219178082192</v>
      </c>
      <c r="S253" s="725">
        <f t="shared" si="50"/>
        <v>231031.23287671228</v>
      </c>
      <c r="T253" s="725">
        <f t="shared" si="51"/>
        <v>19252.602739726022</v>
      </c>
      <c r="U253" s="629"/>
      <c r="V253" s="1307" t="s">
        <v>1203</v>
      </c>
      <c r="W253" s="1308"/>
      <c r="X253" s="1308"/>
      <c r="Y253" s="1309"/>
      <c r="Z253" s="247"/>
      <c r="AA253" s="239"/>
      <c r="AB253" s="239"/>
      <c r="AC253" s="239"/>
      <c r="AD253" s="239"/>
      <c r="AE253" s="230"/>
      <c r="AF253" s="230"/>
      <c r="AG253" s="230"/>
      <c r="AH253" s="219"/>
      <c r="AI253" s="230"/>
      <c r="AJ253" s="248"/>
      <c r="AK253" s="239"/>
      <c r="AL253" s="239"/>
      <c r="AM253" s="239"/>
      <c r="AN253" s="239"/>
      <c r="AO253" s="289"/>
      <c r="AP253" s="239"/>
      <c r="AQ253" s="239"/>
      <c r="AR253" s="239"/>
      <c r="AS253" s="239"/>
      <c r="AT253" s="239"/>
      <c r="AV253" s="103"/>
      <c r="AW253" s="103"/>
    </row>
    <row r="254" spans="1:49" s="233" customFormat="1" ht="18.75" customHeight="1" x14ac:dyDescent="0.3">
      <c r="A254" s="658"/>
      <c r="B254" s="231"/>
      <c r="C254" s="148"/>
      <c r="D254" s="1386" t="s">
        <v>244</v>
      </c>
      <c r="E254" s="1387"/>
      <c r="F254" s="1388"/>
      <c r="G254" s="724">
        <f>45000*12/365*'Atividade Assistencial'!E215</f>
        <v>45863.013698630137</v>
      </c>
      <c r="H254" s="724">
        <f>45000*12/365*'Atividade Assistencial'!F215</f>
        <v>42904.109589041094</v>
      </c>
      <c r="I254" s="724">
        <f>45000*12/365*'Atividade Assistencial'!G215</f>
        <v>45863.013698630137</v>
      </c>
      <c r="J254" s="724">
        <f>45000*12/365*'Atividade Assistencial'!H215</f>
        <v>44383.561643835616</v>
      </c>
      <c r="K254" s="724">
        <f>45000*12/365*'Atividade Assistencial'!I215</f>
        <v>45863.013698630137</v>
      </c>
      <c r="L254" s="724">
        <f>45000*12/365*'Atividade Assistencial'!J215</f>
        <v>44383.561643835616</v>
      </c>
      <c r="M254" s="724">
        <f>45000*12/365*'Atividade Assistencial'!K215</f>
        <v>45863.013698630137</v>
      </c>
      <c r="N254" s="724">
        <f>45000*12/365*'Atividade Assistencial'!L215</f>
        <v>45863.013698630137</v>
      </c>
      <c r="O254" s="724">
        <f>45000*12/365*'Atividade Assistencial'!M215</f>
        <v>44383.561643835616</v>
      </c>
      <c r="P254" s="724">
        <f>45000*12/365*'Atividade Assistencial'!N215</f>
        <v>45863.013698630137</v>
      </c>
      <c r="Q254" s="724">
        <f>45000*12/365*'Atividade Assistencial'!O215</f>
        <v>44383.561643835616</v>
      </c>
      <c r="R254" s="724">
        <f>45000*12/365*'Atividade Assistencial'!P215</f>
        <v>45863.013698630137</v>
      </c>
      <c r="S254" s="725">
        <f t="shared" si="50"/>
        <v>541479.45205479453</v>
      </c>
      <c r="T254" s="725">
        <f t="shared" si="51"/>
        <v>45123.28767123288</v>
      </c>
      <c r="U254" s="629"/>
      <c r="V254" s="1307" t="s">
        <v>1221</v>
      </c>
      <c r="W254" s="1308"/>
      <c r="X254" s="1308"/>
      <c r="Y254" s="1309"/>
      <c r="Z254" s="247"/>
      <c r="AA254" s="239"/>
      <c r="AB254" s="239"/>
      <c r="AC254" s="239"/>
      <c r="AD254" s="239"/>
      <c r="AE254" s="230"/>
      <c r="AF254" s="230"/>
      <c r="AG254" s="230"/>
      <c r="AH254" s="219"/>
      <c r="AI254" s="230"/>
      <c r="AJ254" s="248"/>
      <c r="AK254" s="239"/>
      <c r="AL254" s="239"/>
      <c r="AM254" s="239"/>
      <c r="AN254" s="239"/>
      <c r="AO254" s="289"/>
      <c r="AP254" s="239"/>
      <c r="AQ254" s="239"/>
      <c r="AR254" s="239"/>
      <c r="AS254" s="239"/>
      <c r="AT254" s="239"/>
      <c r="AV254" s="103"/>
      <c r="AW254" s="103"/>
    </row>
    <row r="255" spans="1:49" x14ac:dyDescent="0.3">
      <c r="A255" s="655"/>
      <c r="B255" s="234"/>
      <c r="C255" s="104"/>
      <c r="D255" s="1386" t="s">
        <v>245</v>
      </c>
      <c r="E255" s="1387"/>
      <c r="F255" s="1388"/>
      <c r="G255" s="717">
        <f t="shared" ref="G255:S255" si="52">SUM(G256:G260)</f>
        <v>17300</v>
      </c>
      <c r="H255" s="717">
        <f t="shared" si="52"/>
        <v>17300</v>
      </c>
      <c r="I255" s="717">
        <f t="shared" si="52"/>
        <v>17300</v>
      </c>
      <c r="J255" s="717">
        <f t="shared" si="52"/>
        <v>17375</v>
      </c>
      <c r="K255" s="717">
        <f t="shared" si="52"/>
        <v>17375</v>
      </c>
      <c r="L255" s="717">
        <f t="shared" si="52"/>
        <v>17375</v>
      </c>
      <c r="M255" s="717">
        <f t="shared" si="52"/>
        <v>17375</v>
      </c>
      <c r="N255" s="717">
        <f t="shared" si="52"/>
        <v>17375</v>
      </c>
      <c r="O255" s="717">
        <f t="shared" si="52"/>
        <v>17375</v>
      </c>
      <c r="P255" s="717">
        <f t="shared" si="52"/>
        <v>17375</v>
      </c>
      <c r="Q255" s="717">
        <f t="shared" si="52"/>
        <v>17375</v>
      </c>
      <c r="R255" s="717">
        <f t="shared" si="52"/>
        <v>17375</v>
      </c>
      <c r="S255" s="717">
        <f t="shared" si="52"/>
        <v>208275</v>
      </c>
      <c r="T255" s="717">
        <f>SUM(T256:T260)</f>
        <v>17356.25</v>
      </c>
      <c r="U255" s="631"/>
      <c r="V255" s="1295"/>
      <c r="W255" s="1296"/>
      <c r="X255" s="1296"/>
      <c r="Y255" s="1297"/>
      <c r="Z255" s="244"/>
      <c r="AA255" s="237"/>
      <c r="AB255" s="237"/>
      <c r="AC255" s="237"/>
      <c r="AD255" s="237"/>
      <c r="AE255" s="220"/>
      <c r="AF255" s="220"/>
      <c r="AG255" s="220"/>
      <c r="AH255" s="226"/>
      <c r="AI255" s="220"/>
      <c r="AJ255" s="227"/>
      <c r="AK255" s="237"/>
      <c r="AL255" s="237"/>
      <c r="AM255" s="237"/>
      <c r="AN255" s="237"/>
      <c r="AO255" s="249"/>
      <c r="AP255" s="237"/>
      <c r="AQ255" s="237"/>
      <c r="AR255" s="237"/>
      <c r="AS255" s="237"/>
      <c r="AT255" s="239"/>
      <c r="AV255" s="100"/>
      <c r="AW255" s="100"/>
    </row>
    <row r="256" spans="1:49" ht="13.5" customHeight="1" x14ac:dyDescent="0.3">
      <c r="A256" s="655"/>
      <c r="B256" s="234"/>
      <c r="C256" s="104"/>
      <c r="D256" s="1280" t="s">
        <v>852</v>
      </c>
      <c r="E256" s="1281"/>
      <c r="F256" s="1282"/>
      <c r="G256" s="264">
        <v>6500</v>
      </c>
      <c r="H256" s="264">
        <v>6500</v>
      </c>
      <c r="I256" s="264">
        <v>6500</v>
      </c>
      <c r="J256" s="264">
        <v>6500</v>
      </c>
      <c r="K256" s="264">
        <v>6500</v>
      </c>
      <c r="L256" s="264">
        <v>6500</v>
      </c>
      <c r="M256" s="264">
        <v>6500</v>
      </c>
      <c r="N256" s="264">
        <v>6500</v>
      </c>
      <c r="O256" s="264">
        <v>6500</v>
      </c>
      <c r="P256" s="264">
        <v>6500</v>
      </c>
      <c r="Q256" s="264">
        <v>6500</v>
      </c>
      <c r="R256" s="264">
        <v>6500</v>
      </c>
      <c r="S256" s="531">
        <f>SUM(G256:R256)</f>
        <v>78000</v>
      </c>
      <c r="T256" s="531">
        <f>S256/$C$304</f>
        <v>6500</v>
      </c>
      <c r="U256" s="260"/>
      <c r="V256" s="1313" t="s">
        <v>1148</v>
      </c>
      <c r="W256" s="1314"/>
      <c r="X256" s="1314"/>
      <c r="Y256" s="1315"/>
      <c r="Z256" s="244"/>
      <c r="AA256" s="237"/>
      <c r="AB256" s="237"/>
      <c r="AC256" s="237"/>
      <c r="AD256" s="237"/>
      <c r="AE256" s="220"/>
      <c r="AF256" s="220"/>
      <c r="AG256" s="220"/>
      <c r="AH256" s="226"/>
      <c r="AI256" s="220"/>
      <c r="AJ256" s="227"/>
      <c r="AK256" s="237"/>
      <c r="AL256" s="237"/>
      <c r="AM256" s="237"/>
      <c r="AN256" s="237"/>
      <c r="AO256" s="249"/>
      <c r="AP256" s="237"/>
      <c r="AQ256" s="237"/>
      <c r="AR256" s="237"/>
      <c r="AS256" s="237"/>
      <c r="AT256" s="239"/>
      <c r="AV256" s="100"/>
      <c r="AW256" s="100"/>
    </row>
    <row r="257" spans="1:49" ht="13.5" customHeight="1" x14ac:dyDescent="0.3">
      <c r="A257" s="655"/>
      <c r="B257" s="234"/>
      <c r="C257" s="104"/>
      <c r="D257" s="1359" t="s">
        <v>1084</v>
      </c>
      <c r="E257" s="1265" t="s">
        <v>900</v>
      </c>
      <c r="F257" s="1266"/>
      <c r="G257" s="264">
        <v>1350</v>
      </c>
      <c r="H257" s="264">
        <v>1350</v>
      </c>
      <c r="I257" s="264">
        <v>1350</v>
      </c>
      <c r="J257" s="264">
        <v>1425</v>
      </c>
      <c r="K257" s="264">
        <v>1425</v>
      </c>
      <c r="L257" s="264">
        <v>1425</v>
      </c>
      <c r="M257" s="264">
        <v>1425</v>
      </c>
      <c r="N257" s="264">
        <v>1425</v>
      </c>
      <c r="O257" s="264">
        <v>1425</v>
      </c>
      <c r="P257" s="264">
        <v>1425</v>
      </c>
      <c r="Q257" s="264">
        <v>1425</v>
      </c>
      <c r="R257" s="264">
        <v>1425</v>
      </c>
      <c r="S257" s="531">
        <f>SUM(G257:R257)</f>
        <v>16875</v>
      </c>
      <c r="T257" s="531">
        <f>S257/$C$304</f>
        <v>1406.25</v>
      </c>
      <c r="U257" s="260"/>
      <c r="V257" s="1301" t="s">
        <v>1149</v>
      </c>
      <c r="W257" s="1302"/>
      <c r="X257" s="1302"/>
      <c r="Y257" s="1303"/>
      <c r="Z257" s="244"/>
      <c r="AA257" s="237"/>
      <c r="AB257" s="237"/>
      <c r="AC257" s="237"/>
      <c r="AD257" s="237"/>
      <c r="AE257" s="220"/>
      <c r="AF257" s="220"/>
      <c r="AG257" s="220"/>
      <c r="AH257" s="226"/>
      <c r="AI257" s="220"/>
      <c r="AJ257" s="227"/>
      <c r="AK257" s="237"/>
      <c r="AL257" s="237"/>
      <c r="AM257" s="237"/>
      <c r="AN257" s="237"/>
      <c r="AO257" s="249"/>
      <c r="AP257" s="237"/>
      <c r="AQ257" s="237"/>
      <c r="AR257" s="237"/>
      <c r="AS257" s="237"/>
      <c r="AT257" s="239"/>
      <c r="AV257" s="100"/>
      <c r="AW257" s="100"/>
    </row>
    <row r="258" spans="1:49" ht="13.5" customHeight="1" x14ac:dyDescent="0.3">
      <c r="A258" s="655"/>
      <c r="B258" s="234"/>
      <c r="C258" s="104"/>
      <c r="D258" s="1359" t="s">
        <v>1085</v>
      </c>
      <c r="E258" s="1265" t="s">
        <v>901</v>
      </c>
      <c r="F258" s="1266"/>
      <c r="G258" s="264">
        <v>6250</v>
      </c>
      <c r="H258" s="264">
        <v>6250</v>
      </c>
      <c r="I258" s="264">
        <v>6250</v>
      </c>
      <c r="J258" s="264">
        <v>6250</v>
      </c>
      <c r="K258" s="264">
        <v>6250</v>
      </c>
      <c r="L258" s="264">
        <v>6250</v>
      </c>
      <c r="M258" s="264">
        <v>6250</v>
      </c>
      <c r="N258" s="264">
        <v>6250</v>
      </c>
      <c r="O258" s="264">
        <v>6250</v>
      </c>
      <c r="P258" s="264">
        <v>6250</v>
      </c>
      <c r="Q258" s="264">
        <v>6250</v>
      </c>
      <c r="R258" s="264">
        <v>6250</v>
      </c>
      <c r="S258" s="531">
        <f>SUM(G258:R258)</f>
        <v>75000</v>
      </c>
      <c r="T258" s="531">
        <f>S258/$C$304</f>
        <v>6250</v>
      </c>
      <c r="U258" s="260"/>
      <c r="V258" s="1325" t="s">
        <v>1087</v>
      </c>
      <c r="W258" s="1326"/>
      <c r="X258" s="1326"/>
      <c r="Y258" s="1327"/>
      <c r="Z258" s="244"/>
      <c r="AA258" s="237"/>
      <c r="AB258" s="237"/>
      <c r="AC258" s="237"/>
      <c r="AD258" s="237"/>
      <c r="AE258" s="220"/>
      <c r="AF258" s="220"/>
      <c r="AG258" s="220"/>
      <c r="AH258" s="226"/>
      <c r="AI258" s="220"/>
      <c r="AJ258" s="227"/>
      <c r="AK258" s="237"/>
      <c r="AL258" s="237"/>
      <c r="AM258" s="237"/>
      <c r="AN258" s="237"/>
      <c r="AO258" s="249"/>
      <c r="AP258" s="237"/>
      <c r="AQ258" s="237"/>
      <c r="AR258" s="237"/>
      <c r="AS258" s="237"/>
      <c r="AT258" s="239"/>
      <c r="AV258" s="100"/>
      <c r="AW258" s="100"/>
    </row>
    <row r="259" spans="1:49" ht="13.5" customHeight="1" x14ac:dyDescent="0.3">
      <c r="A259" s="655"/>
      <c r="B259" s="234"/>
      <c r="C259" s="104"/>
      <c r="D259" s="1359" t="s">
        <v>1086</v>
      </c>
      <c r="E259" s="1265" t="s">
        <v>902</v>
      </c>
      <c r="F259" s="1266"/>
      <c r="G259" s="264">
        <v>3200</v>
      </c>
      <c r="H259" s="264">
        <v>3200</v>
      </c>
      <c r="I259" s="264">
        <v>3200</v>
      </c>
      <c r="J259" s="264">
        <v>3200</v>
      </c>
      <c r="K259" s="264">
        <v>3200</v>
      </c>
      <c r="L259" s="264">
        <v>3200</v>
      </c>
      <c r="M259" s="264">
        <v>3200</v>
      </c>
      <c r="N259" s="264">
        <v>3200</v>
      </c>
      <c r="O259" s="264">
        <v>3200</v>
      </c>
      <c r="P259" s="264">
        <v>3200</v>
      </c>
      <c r="Q259" s="264">
        <v>3200</v>
      </c>
      <c r="R259" s="264">
        <v>3200</v>
      </c>
      <c r="S259" s="531">
        <f>SUM(G259:R259)</f>
        <v>38400</v>
      </c>
      <c r="T259" s="531">
        <f>S259/$C$304</f>
        <v>3200</v>
      </c>
      <c r="U259" s="260"/>
      <c r="V259" s="1301" t="s">
        <v>1150</v>
      </c>
      <c r="W259" s="1302"/>
      <c r="X259" s="1302"/>
      <c r="Y259" s="1303"/>
      <c r="Z259" s="244"/>
      <c r="AA259" s="237"/>
      <c r="AB259" s="237"/>
      <c r="AC259" s="237"/>
      <c r="AD259" s="237"/>
      <c r="AE259" s="220"/>
      <c r="AF259" s="220"/>
      <c r="AG259" s="220"/>
      <c r="AH259" s="226"/>
      <c r="AI259" s="220"/>
      <c r="AJ259" s="227"/>
      <c r="AK259" s="237"/>
      <c r="AL259" s="237"/>
      <c r="AM259" s="237"/>
      <c r="AN259" s="237"/>
      <c r="AO259" s="249"/>
      <c r="AP259" s="237"/>
      <c r="AQ259" s="237"/>
      <c r="AR259" s="237"/>
      <c r="AS259" s="237"/>
      <c r="AT259" s="239"/>
      <c r="AV259" s="100"/>
      <c r="AW259" s="100"/>
    </row>
    <row r="260" spans="1:49" ht="13.5" customHeight="1" x14ac:dyDescent="0.3">
      <c r="A260" s="655"/>
      <c r="B260" s="234"/>
      <c r="C260" s="104"/>
      <c r="D260" s="1413" t="s">
        <v>853</v>
      </c>
      <c r="E260" s="1414"/>
      <c r="F260" s="1415"/>
      <c r="G260" s="264">
        <v>0</v>
      </c>
      <c r="H260" s="264">
        <v>0</v>
      </c>
      <c r="I260" s="264">
        <v>0</v>
      </c>
      <c r="J260" s="264">
        <v>0</v>
      </c>
      <c r="K260" s="264">
        <v>0</v>
      </c>
      <c r="L260" s="264">
        <v>0</v>
      </c>
      <c r="M260" s="264">
        <v>0</v>
      </c>
      <c r="N260" s="264">
        <v>0</v>
      </c>
      <c r="O260" s="264">
        <v>0</v>
      </c>
      <c r="P260" s="264">
        <v>0</v>
      </c>
      <c r="Q260" s="264">
        <v>0</v>
      </c>
      <c r="R260" s="264">
        <v>0</v>
      </c>
      <c r="S260" s="531">
        <f>SUM(G260:R260)</f>
        <v>0</v>
      </c>
      <c r="T260" s="531">
        <f>S260/$C$304</f>
        <v>0</v>
      </c>
      <c r="U260" s="260"/>
      <c r="V260" s="1301"/>
      <c r="W260" s="1302"/>
      <c r="X260" s="1302"/>
      <c r="Y260" s="1303"/>
      <c r="Z260" s="244"/>
      <c r="AA260" s="237"/>
      <c r="AB260" s="237"/>
      <c r="AC260" s="237"/>
      <c r="AD260" s="237"/>
      <c r="AE260" s="220"/>
      <c r="AF260" s="220"/>
      <c r="AG260" s="220"/>
      <c r="AH260" s="226"/>
      <c r="AI260" s="220"/>
      <c r="AJ260" s="227"/>
      <c r="AK260" s="237"/>
      <c r="AL260" s="237"/>
      <c r="AM260" s="237"/>
      <c r="AN260" s="237"/>
      <c r="AO260" s="249"/>
      <c r="AP260" s="237"/>
      <c r="AQ260" s="237"/>
      <c r="AR260" s="237"/>
      <c r="AS260" s="237"/>
      <c r="AT260" s="239"/>
      <c r="AV260" s="100"/>
      <c r="AW260" s="100"/>
    </row>
    <row r="261" spans="1:49" x14ac:dyDescent="0.3">
      <c r="A261" s="655"/>
      <c r="B261" s="234"/>
      <c r="C261" s="104"/>
      <c r="D261" s="1386" t="s">
        <v>246</v>
      </c>
      <c r="E261" s="1387"/>
      <c r="F261" s="1388"/>
      <c r="G261" s="717">
        <f t="shared" ref="G261:S261" si="53">SUM(G262:G266)</f>
        <v>8972</v>
      </c>
      <c r="H261" s="717">
        <f t="shared" si="53"/>
        <v>1500</v>
      </c>
      <c r="I261" s="717">
        <f t="shared" si="53"/>
        <v>1500</v>
      </c>
      <c r="J261" s="717">
        <f t="shared" si="53"/>
        <v>1500</v>
      </c>
      <c r="K261" s="717">
        <f t="shared" si="53"/>
        <v>1500</v>
      </c>
      <c r="L261" s="717">
        <f t="shared" si="53"/>
        <v>1500</v>
      </c>
      <c r="M261" s="717">
        <f t="shared" si="53"/>
        <v>1500</v>
      </c>
      <c r="N261" s="717">
        <f t="shared" si="53"/>
        <v>1500</v>
      </c>
      <c r="O261" s="717">
        <f t="shared" si="53"/>
        <v>1500</v>
      </c>
      <c r="P261" s="717">
        <f t="shared" si="53"/>
        <v>1500</v>
      </c>
      <c r="Q261" s="717">
        <f t="shared" si="53"/>
        <v>1500</v>
      </c>
      <c r="R261" s="717">
        <f t="shared" si="53"/>
        <v>1500</v>
      </c>
      <c r="S261" s="717">
        <f t="shared" si="53"/>
        <v>25472</v>
      </c>
      <c r="T261" s="717">
        <f>SUM(T262:T266)</f>
        <v>2122.666666666667</v>
      </c>
      <c r="U261" s="726"/>
      <c r="V261" s="1295"/>
      <c r="W261" s="1296"/>
      <c r="X261" s="1296"/>
      <c r="Y261" s="1297"/>
      <c r="Z261" s="244"/>
      <c r="AA261" s="237"/>
      <c r="AB261" s="237"/>
      <c r="AC261" s="237"/>
      <c r="AD261" s="237"/>
      <c r="AE261" s="220"/>
      <c r="AF261" s="220"/>
      <c r="AG261" s="220"/>
      <c r="AH261" s="226"/>
      <c r="AI261" s="220"/>
      <c r="AJ261" s="227"/>
      <c r="AK261" s="237"/>
      <c r="AL261" s="237"/>
      <c r="AM261" s="237"/>
      <c r="AN261" s="237"/>
      <c r="AO261" s="249"/>
      <c r="AP261" s="237"/>
      <c r="AQ261" s="237"/>
      <c r="AR261" s="237"/>
      <c r="AS261" s="237"/>
      <c r="AT261" s="239"/>
      <c r="AV261" s="100"/>
      <c r="AW261" s="100"/>
    </row>
    <row r="262" spans="1:49" ht="13.5" customHeight="1" x14ac:dyDescent="0.3">
      <c r="A262" s="655"/>
      <c r="B262" s="234"/>
      <c r="C262" s="104"/>
      <c r="D262" s="1280" t="s">
        <v>801</v>
      </c>
      <c r="E262" s="1281"/>
      <c r="F262" s="1282"/>
      <c r="G262" s="264">
        <v>0</v>
      </c>
      <c r="H262" s="264">
        <v>0</v>
      </c>
      <c r="I262" s="264">
        <v>0</v>
      </c>
      <c r="J262" s="264">
        <v>0</v>
      </c>
      <c r="K262" s="264">
        <v>0</v>
      </c>
      <c r="L262" s="264">
        <v>0</v>
      </c>
      <c r="M262" s="264">
        <v>0</v>
      </c>
      <c r="N262" s="264">
        <v>0</v>
      </c>
      <c r="O262" s="264">
        <v>0</v>
      </c>
      <c r="P262" s="264">
        <v>0</v>
      </c>
      <c r="Q262" s="264">
        <v>0</v>
      </c>
      <c r="R262" s="264">
        <v>0</v>
      </c>
      <c r="S262" s="531">
        <f>SUM(G262:R262)</f>
        <v>0</v>
      </c>
      <c r="T262" s="531">
        <f>S262/$C$304</f>
        <v>0</v>
      </c>
      <c r="U262" s="260"/>
      <c r="V262" s="1313" t="s">
        <v>1099</v>
      </c>
      <c r="W262" s="1314"/>
      <c r="X262" s="1314"/>
      <c r="Y262" s="1315"/>
      <c r="Z262" s="244"/>
      <c r="AA262" s="237"/>
      <c r="AB262" s="237"/>
      <c r="AC262" s="237"/>
      <c r="AD262" s="237"/>
      <c r="AE262" s="220"/>
      <c r="AF262" s="220"/>
      <c r="AG262" s="220"/>
      <c r="AH262" s="226"/>
      <c r="AI262" s="220"/>
      <c r="AJ262" s="227"/>
      <c r="AK262" s="237"/>
      <c r="AL262" s="237"/>
      <c r="AM262" s="237"/>
      <c r="AN262" s="237"/>
      <c r="AO262" s="249"/>
      <c r="AP262" s="237"/>
      <c r="AQ262" s="237"/>
      <c r="AR262" s="237"/>
      <c r="AS262" s="237"/>
      <c r="AT262" s="239"/>
      <c r="AV262" s="100"/>
      <c r="AW262" s="100"/>
    </row>
    <row r="263" spans="1:49" ht="13.5" customHeight="1" x14ac:dyDescent="0.3">
      <c r="A263" s="655"/>
      <c r="B263" s="234"/>
      <c r="C263" s="104"/>
      <c r="D263" s="1280" t="s">
        <v>800</v>
      </c>
      <c r="E263" s="1281"/>
      <c r="F263" s="1282"/>
      <c r="G263" s="264">
        <v>0</v>
      </c>
      <c r="H263" s="264">
        <v>0</v>
      </c>
      <c r="I263" s="264">
        <v>0</v>
      </c>
      <c r="J263" s="264">
        <v>0</v>
      </c>
      <c r="K263" s="264">
        <v>0</v>
      </c>
      <c r="L263" s="264">
        <v>0</v>
      </c>
      <c r="M263" s="264">
        <v>0</v>
      </c>
      <c r="N263" s="264">
        <v>0</v>
      </c>
      <c r="O263" s="264">
        <v>0</v>
      </c>
      <c r="P263" s="264">
        <v>0</v>
      </c>
      <c r="Q263" s="264">
        <v>0</v>
      </c>
      <c r="R263" s="264">
        <v>0</v>
      </c>
      <c r="S263" s="531">
        <f>SUM(G263:R263)</f>
        <v>0</v>
      </c>
      <c r="T263" s="531">
        <f>S263/$C$304</f>
        <v>0</v>
      </c>
      <c r="U263" s="260"/>
      <c r="V263" s="1301" t="s">
        <v>1099</v>
      </c>
      <c r="W263" s="1302"/>
      <c r="X263" s="1302"/>
      <c r="Y263" s="1303"/>
      <c r="Z263" s="244"/>
      <c r="AA263" s="237"/>
      <c r="AB263" s="237"/>
      <c r="AC263" s="237"/>
      <c r="AD263" s="237"/>
      <c r="AE263" s="220"/>
      <c r="AF263" s="220"/>
      <c r="AG263" s="220"/>
      <c r="AH263" s="226"/>
      <c r="AI263" s="220"/>
      <c r="AJ263" s="227"/>
      <c r="AK263" s="237"/>
      <c r="AL263" s="237"/>
      <c r="AM263" s="237"/>
      <c r="AN263" s="237"/>
      <c r="AO263" s="249"/>
      <c r="AP263" s="237"/>
      <c r="AQ263" s="237"/>
      <c r="AR263" s="237"/>
      <c r="AS263" s="237"/>
      <c r="AT263" s="239"/>
      <c r="AV263" s="100"/>
      <c r="AW263" s="100"/>
    </row>
    <row r="264" spans="1:49" ht="13.5" customHeight="1" x14ac:dyDescent="0.3">
      <c r="A264" s="655"/>
      <c r="B264" s="234"/>
      <c r="C264" s="104"/>
      <c r="D264" s="1392" t="s">
        <v>799</v>
      </c>
      <c r="E264" s="1393"/>
      <c r="F264" s="1394"/>
      <c r="G264" s="264">
        <v>2972</v>
      </c>
      <c r="H264" s="264">
        <v>1500</v>
      </c>
      <c r="I264" s="264">
        <v>1500</v>
      </c>
      <c r="J264" s="264">
        <v>1500</v>
      </c>
      <c r="K264" s="264">
        <v>1500</v>
      </c>
      <c r="L264" s="264">
        <v>1500</v>
      </c>
      <c r="M264" s="264">
        <v>1500</v>
      </c>
      <c r="N264" s="264">
        <v>1500</v>
      </c>
      <c r="O264" s="264">
        <v>1500</v>
      </c>
      <c r="P264" s="264">
        <v>1500</v>
      </c>
      <c r="Q264" s="264">
        <v>1500</v>
      </c>
      <c r="R264" s="264">
        <v>1500</v>
      </c>
      <c r="S264" s="531">
        <f>SUM(G264:R264)</f>
        <v>19472</v>
      </c>
      <c r="T264" s="531">
        <f>S264/$C$304</f>
        <v>1622.6666666666667</v>
      </c>
      <c r="U264" s="260"/>
      <c r="V264" s="1267" t="s">
        <v>1154</v>
      </c>
      <c r="W264" s="1268"/>
      <c r="X264" s="1268"/>
      <c r="Y264" s="1269"/>
      <c r="Z264" s="244"/>
      <c r="AA264" s="237"/>
      <c r="AB264" s="237"/>
      <c r="AC264" s="237"/>
      <c r="AD264" s="237"/>
      <c r="AE264" s="220"/>
      <c r="AF264" s="220"/>
      <c r="AG264" s="220"/>
      <c r="AH264" s="226"/>
      <c r="AI264" s="220"/>
      <c r="AJ264" s="227"/>
      <c r="AK264" s="237"/>
      <c r="AL264" s="237"/>
      <c r="AM264" s="237"/>
      <c r="AN264" s="237"/>
      <c r="AO264" s="249"/>
      <c r="AP264" s="237"/>
      <c r="AQ264" s="237"/>
      <c r="AR264" s="237"/>
      <c r="AS264" s="237"/>
      <c r="AT264" s="239"/>
      <c r="AV264" s="100"/>
      <c r="AW264" s="100"/>
    </row>
    <row r="265" spans="1:49" ht="13.5" customHeight="1" x14ac:dyDescent="0.3">
      <c r="A265" s="655"/>
      <c r="B265" s="234"/>
      <c r="C265" s="104"/>
      <c r="D265" s="1389" t="s">
        <v>1088</v>
      </c>
      <c r="E265" s="1390"/>
      <c r="F265" s="1391"/>
      <c r="G265" s="264">
        <v>6000</v>
      </c>
      <c r="H265" s="264">
        <v>0</v>
      </c>
      <c r="I265" s="264">
        <v>0</v>
      </c>
      <c r="J265" s="264">
        <v>0</v>
      </c>
      <c r="K265" s="264">
        <v>0</v>
      </c>
      <c r="L265" s="264">
        <v>0</v>
      </c>
      <c r="M265" s="264">
        <v>0</v>
      </c>
      <c r="N265" s="264">
        <v>0</v>
      </c>
      <c r="O265" s="264">
        <v>0</v>
      </c>
      <c r="P265" s="264">
        <v>0</v>
      </c>
      <c r="Q265" s="264">
        <v>0</v>
      </c>
      <c r="R265" s="264">
        <v>0</v>
      </c>
      <c r="S265" s="531">
        <f>SUM(G265:R265)</f>
        <v>6000</v>
      </c>
      <c r="T265" s="531">
        <f>S265/$C$304</f>
        <v>500</v>
      </c>
      <c r="U265" s="260"/>
      <c r="V265" s="1362" t="s">
        <v>1153</v>
      </c>
      <c r="W265" s="1363"/>
      <c r="X265" s="1363"/>
      <c r="Y265" s="1364"/>
      <c r="Z265" s="244"/>
      <c r="AA265" s="237"/>
      <c r="AB265" s="237"/>
      <c r="AC265" s="237"/>
      <c r="AD265" s="237"/>
      <c r="AE265" s="220"/>
      <c r="AF265" s="220"/>
      <c r="AG265" s="220"/>
      <c r="AH265" s="226"/>
      <c r="AI265" s="220"/>
      <c r="AJ265" s="227"/>
      <c r="AK265" s="237"/>
      <c r="AL265" s="237"/>
      <c r="AM265" s="237"/>
      <c r="AN265" s="237"/>
      <c r="AO265" s="249"/>
      <c r="AP265" s="237"/>
      <c r="AQ265" s="237"/>
      <c r="AR265" s="237"/>
      <c r="AS265" s="237"/>
      <c r="AT265" s="239"/>
      <c r="AV265" s="100"/>
      <c r="AW265" s="100"/>
    </row>
    <row r="266" spans="1:49" ht="13.5" customHeight="1" x14ac:dyDescent="0.3">
      <c r="A266" s="655"/>
      <c r="B266" s="234"/>
      <c r="C266" s="104"/>
      <c r="D266" s="1264" t="s">
        <v>452</v>
      </c>
      <c r="E266" s="1265"/>
      <c r="F266" s="1266"/>
      <c r="G266" s="264">
        <v>0</v>
      </c>
      <c r="H266" s="264">
        <v>0</v>
      </c>
      <c r="I266" s="264">
        <v>0</v>
      </c>
      <c r="J266" s="264">
        <v>0</v>
      </c>
      <c r="K266" s="264">
        <v>0</v>
      </c>
      <c r="L266" s="264">
        <v>0</v>
      </c>
      <c r="M266" s="264">
        <v>0</v>
      </c>
      <c r="N266" s="264">
        <v>0</v>
      </c>
      <c r="O266" s="264">
        <v>0</v>
      </c>
      <c r="P266" s="264">
        <v>0</v>
      </c>
      <c r="Q266" s="264">
        <v>0</v>
      </c>
      <c r="R266" s="264">
        <v>0</v>
      </c>
      <c r="S266" s="531">
        <f>SUM(G266:R266)</f>
        <v>0</v>
      </c>
      <c r="T266" s="531">
        <f>S266/$C$304</f>
        <v>0</v>
      </c>
      <c r="U266" s="260"/>
      <c r="V266" s="1267"/>
      <c r="W266" s="1268"/>
      <c r="X266" s="1268"/>
      <c r="Y266" s="1269"/>
      <c r="Z266" s="244"/>
      <c r="AA266" s="237"/>
      <c r="AB266" s="237"/>
      <c r="AC266" s="237"/>
      <c r="AD266" s="237"/>
      <c r="AE266" s="220"/>
      <c r="AF266" s="220"/>
      <c r="AG266" s="220"/>
      <c r="AH266" s="226"/>
      <c r="AI266" s="220"/>
      <c r="AJ266" s="227"/>
      <c r="AK266" s="237"/>
      <c r="AL266" s="237"/>
      <c r="AM266" s="237"/>
      <c r="AN266" s="237"/>
      <c r="AO266" s="249"/>
      <c r="AP266" s="237"/>
      <c r="AQ266" s="237"/>
      <c r="AR266" s="237"/>
      <c r="AS266" s="237"/>
      <c r="AT266" s="239"/>
      <c r="AV266" s="100"/>
      <c r="AW266" s="100"/>
    </row>
    <row r="267" spans="1:49" x14ac:dyDescent="0.3">
      <c r="A267" s="655"/>
      <c r="B267" s="234"/>
      <c r="C267" s="104"/>
      <c r="D267" s="1283" t="s">
        <v>247</v>
      </c>
      <c r="E267" s="1284"/>
      <c r="F267" s="1285"/>
      <c r="G267" s="721">
        <f>SUM(G268:G272)</f>
        <v>8800</v>
      </c>
      <c r="H267" s="721">
        <f t="shared" ref="H267:T267" si="54">SUM(H268:H272)</f>
        <v>8800</v>
      </c>
      <c r="I267" s="721">
        <f t="shared" si="54"/>
        <v>8800</v>
      </c>
      <c r="J267" s="721">
        <f t="shared" si="54"/>
        <v>8800</v>
      </c>
      <c r="K267" s="721">
        <f t="shared" si="54"/>
        <v>8800</v>
      </c>
      <c r="L267" s="721">
        <f t="shared" si="54"/>
        <v>8800</v>
      </c>
      <c r="M267" s="721">
        <f t="shared" si="54"/>
        <v>8800</v>
      </c>
      <c r="N267" s="721">
        <f t="shared" si="54"/>
        <v>8800</v>
      </c>
      <c r="O267" s="721">
        <f t="shared" si="54"/>
        <v>8800</v>
      </c>
      <c r="P267" s="721">
        <f t="shared" si="54"/>
        <v>8800</v>
      </c>
      <c r="Q267" s="721">
        <f t="shared" si="54"/>
        <v>8800</v>
      </c>
      <c r="R267" s="721">
        <f t="shared" si="54"/>
        <v>8800</v>
      </c>
      <c r="S267" s="721">
        <f t="shared" si="54"/>
        <v>105600</v>
      </c>
      <c r="T267" s="721">
        <f t="shared" si="54"/>
        <v>8800</v>
      </c>
      <c r="U267" s="631"/>
      <c r="V267" s="1295"/>
      <c r="W267" s="1296"/>
      <c r="X267" s="1296"/>
      <c r="Y267" s="1297"/>
      <c r="Z267" s="244"/>
      <c r="AA267" s="237"/>
      <c r="AB267" s="237"/>
      <c r="AC267" s="237"/>
      <c r="AD267" s="237"/>
      <c r="AE267" s="220"/>
      <c r="AF267" s="220"/>
      <c r="AG267" s="220"/>
      <c r="AH267" s="226"/>
      <c r="AI267" s="220"/>
      <c r="AJ267" s="227"/>
      <c r="AK267" s="237"/>
      <c r="AL267" s="237"/>
      <c r="AM267" s="237"/>
      <c r="AN267" s="237"/>
      <c r="AO267" s="249"/>
      <c r="AP267" s="237"/>
      <c r="AQ267" s="237"/>
      <c r="AR267" s="237"/>
      <c r="AS267" s="237"/>
      <c r="AT267" s="239"/>
      <c r="AV267" s="100"/>
      <c r="AW267" s="100"/>
    </row>
    <row r="268" spans="1:49" ht="13.5" customHeight="1" x14ac:dyDescent="0.3">
      <c r="A268" s="655"/>
      <c r="B268" s="234"/>
      <c r="C268" s="104"/>
      <c r="D268" s="1280" t="s">
        <v>796</v>
      </c>
      <c r="E268" s="1281"/>
      <c r="F268" s="1282"/>
      <c r="G268" s="264">
        <v>4800</v>
      </c>
      <c r="H268" s="264">
        <v>4800</v>
      </c>
      <c r="I268" s="264">
        <v>4800</v>
      </c>
      <c r="J268" s="264">
        <v>4800</v>
      </c>
      <c r="K268" s="264">
        <v>4800</v>
      </c>
      <c r="L268" s="264">
        <v>4800</v>
      </c>
      <c r="M268" s="264">
        <v>4800</v>
      </c>
      <c r="N268" s="264">
        <v>4800</v>
      </c>
      <c r="O268" s="264">
        <v>4800</v>
      </c>
      <c r="P268" s="264">
        <v>4800</v>
      </c>
      <c r="Q268" s="264">
        <v>4800</v>
      </c>
      <c r="R268" s="264">
        <v>4800</v>
      </c>
      <c r="S268" s="531">
        <f>SUM(G268:R268)</f>
        <v>57600</v>
      </c>
      <c r="T268" s="531">
        <f>S268/$C$304</f>
        <v>4800</v>
      </c>
      <c r="U268" s="260"/>
      <c r="V268" s="1307" t="s">
        <v>1147</v>
      </c>
      <c r="W268" s="1308"/>
      <c r="X268" s="1308"/>
      <c r="Y268" s="1309"/>
      <c r="Z268" s="277"/>
      <c r="AA268" s="237"/>
      <c r="AB268" s="237"/>
      <c r="AC268" s="237"/>
      <c r="AD268" s="237"/>
      <c r="AE268" s="220"/>
      <c r="AF268" s="220"/>
      <c r="AG268" s="220"/>
      <c r="AH268" s="226"/>
      <c r="AI268" s="220"/>
      <c r="AJ268" s="227"/>
      <c r="AK268" s="237"/>
      <c r="AL268" s="237"/>
      <c r="AM268" s="237"/>
      <c r="AN268" s="237"/>
      <c r="AO268" s="249"/>
      <c r="AP268" s="237"/>
      <c r="AQ268" s="237"/>
      <c r="AR268" s="237"/>
      <c r="AS268" s="237"/>
      <c r="AT268" s="239"/>
      <c r="AV268" s="100"/>
      <c r="AW268" s="100"/>
    </row>
    <row r="269" spans="1:49" ht="13.5" customHeight="1" x14ac:dyDescent="0.3">
      <c r="A269" s="655"/>
      <c r="B269" s="234"/>
      <c r="C269" s="104"/>
      <c r="D269" s="1280" t="s">
        <v>797</v>
      </c>
      <c r="E269" s="1281"/>
      <c r="F269" s="1282"/>
      <c r="G269" s="264">
        <v>4000</v>
      </c>
      <c r="H269" s="264">
        <v>4000</v>
      </c>
      <c r="I269" s="264">
        <v>4000</v>
      </c>
      <c r="J269" s="264">
        <v>4000</v>
      </c>
      <c r="K269" s="264">
        <v>4000</v>
      </c>
      <c r="L269" s="264">
        <v>4000</v>
      </c>
      <c r="M269" s="264">
        <v>4000</v>
      </c>
      <c r="N269" s="264">
        <v>4000</v>
      </c>
      <c r="O269" s="264">
        <v>4000</v>
      </c>
      <c r="P269" s="264">
        <v>4000</v>
      </c>
      <c r="Q269" s="264">
        <v>4000</v>
      </c>
      <c r="R269" s="264">
        <v>4000</v>
      </c>
      <c r="S269" s="531">
        <f>SUM(G269:R269)</f>
        <v>48000</v>
      </c>
      <c r="T269" s="531">
        <f>S269/$C$304</f>
        <v>4000</v>
      </c>
      <c r="U269" s="260"/>
      <c r="V269" s="1307" t="s">
        <v>1147</v>
      </c>
      <c r="W269" s="1308"/>
      <c r="X269" s="1308"/>
      <c r="Y269" s="1309"/>
      <c r="Z269" s="244"/>
      <c r="AA269" s="237"/>
      <c r="AB269" s="237"/>
      <c r="AC269" s="237"/>
      <c r="AD269" s="237"/>
      <c r="AE269" s="220"/>
      <c r="AF269" s="220"/>
      <c r="AG269" s="220"/>
      <c r="AH269" s="226"/>
      <c r="AI269" s="220"/>
      <c r="AJ269" s="227"/>
      <c r="AK269" s="237"/>
      <c r="AL269" s="237"/>
      <c r="AM269" s="237"/>
      <c r="AN269" s="237"/>
      <c r="AO269" s="249"/>
      <c r="AP269" s="237"/>
      <c r="AQ269" s="237"/>
      <c r="AR269" s="237"/>
      <c r="AS269" s="237"/>
      <c r="AT269" s="239"/>
      <c r="AV269" s="100"/>
      <c r="AW269" s="100"/>
    </row>
    <row r="270" spans="1:49" ht="13.5" customHeight="1" x14ac:dyDescent="0.3">
      <c r="A270" s="655"/>
      <c r="B270" s="234"/>
      <c r="C270" s="104"/>
      <c r="D270" s="1280" t="s">
        <v>798</v>
      </c>
      <c r="E270" s="1281"/>
      <c r="F270" s="1282"/>
      <c r="G270" s="264">
        <v>0</v>
      </c>
      <c r="H270" s="264">
        <v>0</v>
      </c>
      <c r="I270" s="264">
        <v>0</v>
      </c>
      <c r="J270" s="264">
        <v>0</v>
      </c>
      <c r="K270" s="264">
        <v>0</v>
      </c>
      <c r="L270" s="264">
        <v>0</v>
      </c>
      <c r="M270" s="264">
        <v>0</v>
      </c>
      <c r="N270" s="264">
        <v>0</v>
      </c>
      <c r="O270" s="264">
        <v>0</v>
      </c>
      <c r="P270" s="264">
        <v>0</v>
      </c>
      <c r="Q270" s="264">
        <v>0</v>
      </c>
      <c r="R270" s="264">
        <v>0</v>
      </c>
      <c r="S270" s="531">
        <f>SUM(G270:R270)</f>
        <v>0</v>
      </c>
      <c r="T270" s="531">
        <f>S270/$C$304</f>
        <v>0</v>
      </c>
      <c r="U270" s="260"/>
      <c r="V270" s="1301" t="s">
        <v>1099</v>
      </c>
      <c r="W270" s="1302"/>
      <c r="X270" s="1302"/>
      <c r="Y270" s="1303"/>
      <c r="Z270" s="244"/>
      <c r="AA270" s="237"/>
      <c r="AB270" s="237"/>
      <c r="AC270" s="237"/>
      <c r="AD270" s="237"/>
      <c r="AE270" s="220"/>
      <c r="AF270" s="220"/>
      <c r="AG270" s="220"/>
      <c r="AH270" s="226"/>
      <c r="AI270" s="220"/>
      <c r="AJ270" s="227"/>
      <c r="AK270" s="237"/>
      <c r="AL270" s="237"/>
      <c r="AM270" s="237"/>
      <c r="AN270" s="237"/>
      <c r="AO270" s="249"/>
      <c r="AP270" s="237"/>
      <c r="AQ270" s="237"/>
      <c r="AR270" s="237"/>
      <c r="AS270" s="237"/>
      <c r="AT270" s="239"/>
      <c r="AV270" s="100"/>
      <c r="AW270" s="100"/>
    </row>
    <row r="271" spans="1:49" ht="13.5" customHeight="1" x14ac:dyDescent="0.3">
      <c r="A271" s="655"/>
      <c r="B271" s="234"/>
      <c r="C271" s="104"/>
      <c r="D271" s="1264" t="s">
        <v>903</v>
      </c>
      <c r="E271" s="1265"/>
      <c r="F271" s="1266"/>
      <c r="G271" s="264">
        <v>0</v>
      </c>
      <c r="H271" s="264">
        <v>0</v>
      </c>
      <c r="I271" s="264">
        <v>0</v>
      </c>
      <c r="J271" s="264">
        <v>0</v>
      </c>
      <c r="K271" s="264">
        <v>0</v>
      </c>
      <c r="L271" s="264">
        <v>0</v>
      </c>
      <c r="M271" s="264">
        <v>0</v>
      </c>
      <c r="N271" s="264">
        <v>0</v>
      </c>
      <c r="O271" s="264">
        <v>0</v>
      </c>
      <c r="P271" s="264">
        <v>0</v>
      </c>
      <c r="Q271" s="264">
        <v>0</v>
      </c>
      <c r="R271" s="264">
        <v>0</v>
      </c>
      <c r="S271" s="531">
        <f>SUM(G271:R271)</f>
        <v>0</v>
      </c>
      <c r="T271" s="531">
        <f>S271/$C$304</f>
        <v>0</v>
      </c>
      <c r="U271" s="260"/>
      <c r="V271" s="1301"/>
      <c r="W271" s="1302"/>
      <c r="X271" s="1302"/>
      <c r="Y271" s="1303"/>
      <c r="Z271" s="244"/>
      <c r="AA271" s="237"/>
      <c r="AB271" s="237"/>
      <c r="AC271" s="237"/>
      <c r="AD271" s="237"/>
      <c r="AE271" s="220"/>
      <c r="AF271" s="220"/>
      <c r="AG271" s="220"/>
      <c r="AH271" s="226"/>
      <c r="AI271" s="220"/>
      <c r="AJ271" s="227"/>
      <c r="AK271" s="237"/>
      <c r="AL271" s="237"/>
      <c r="AM271" s="237"/>
      <c r="AN271" s="237"/>
      <c r="AO271" s="249"/>
      <c r="AP271" s="237"/>
      <c r="AQ271" s="237"/>
      <c r="AR271" s="237"/>
      <c r="AS271" s="237"/>
      <c r="AT271" s="239"/>
      <c r="AV271" s="100"/>
      <c r="AW271" s="100"/>
    </row>
    <row r="272" spans="1:49" ht="13.5" customHeight="1" x14ac:dyDescent="0.3">
      <c r="A272" s="655"/>
      <c r="B272" s="234"/>
      <c r="C272" s="104"/>
      <c r="D272" s="1264" t="s">
        <v>452</v>
      </c>
      <c r="E272" s="1265"/>
      <c r="F272" s="1266"/>
      <c r="G272" s="264">
        <v>0</v>
      </c>
      <c r="H272" s="264">
        <v>0</v>
      </c>
      <c r="I272" s="264">
        <v>0</v>
      </c>
      <c r="J272" s="264">
        <v>0</v>
      </c>
      <c r="K272" s="264">
        <v>0</v>
      </c>
      <c r="L272" s="264">
        <v>0</v>
      </c>
      <c r="M272" s="264">
        <v>0</v>
      </c>
      <c r="N272" s="264">
        <v>0</v>
      </c>
      <c r="O272" s="264">
        <v>0</v>
      </c>
      <c r="P272" s="264">
        <v>0</v>
      </c>
      <c r="Q272" s="264">
        <v>0</v>
      </c>
      <c r="R272" s="264">
        <v>0</v>
      </c>
      <c r="S272" s="531">
        <f>SUM(G272:R272)</f>
        <v>0</v>
      </c>
      <c r="T272" s="531">
        <f>S272/$C$304</f>
        <v>0</v>
      </c>
      <c r="U272" s="260"/>
      <c r="V272" s="1301"/>
      <c r="W272" s="1302"/>
      <c r="X272" s="1302"/>
      <c r="Y272" s="1303"/>
      <c r="Z272" s="244"/>
      <c r="AA272" s="237"/>
      <c r="AB272" s="237"/>
      <c r="AC272" s="237"/>
      <c r="AD272" s="237"/>
      <c r="AE272" s="220"/>
      <c r="AF272" s="220"/>
      <c r="AG272" s="220"/>
      <c r="AH272" s="226"/>
      <c r="AI272" s="220"/>
      <c r="AJ272" s="227"/>
      <c r="AK272" s="237"/>
      <c r="AL272" s="237"/>
      <c r="AM272" s="237"/>
      <c r="AN272" s="237"/>
      <c r="AO272" s="249"/>
      <c r="AP272" s="237"/>
      <c r="AQ272" s="237"/>
      <c r="AR272" s="237"/>
      <c r="AS272" s="237"/>
      <c r="AT272" s="239"/>
      <c r="AV272" s="100"/>
      <c r="AW272" s="100"/>
    </row>
    <row r="273" spans="1:252" x14ac:dyDescent="0.3">
      <c r="A273" s="655"/>
      <c r="B273" s="234"/>
      <c r="C273" s="104"/>
      <c r="D273" s="1283" t="s">
        <v>248</v>
      </c>
      <c r="E273" s="1284"/>
      <c r="F273" s="1285"/>
      <c r="G273" s="721">
        <f>SUM(G274:G283)</f>
        <v>31650</v>
      </c>
      <c r="H273" s="721">
        <f t="shared" ref="H273:R273" si="55">SUM(H274:H283)</f>
        <v>31650</v>
      </c>
      <c r="I273" s="721">
        <f t="shared" si="55"/>
        <v>31650</v>
      </c>
      <c r="J273" s="721">
        <f t="shared" si="55"/>
        <v>58650</v>
      </c>
      <c r="K273" s="721">
        <f t="shared" si="55"/>
        <v>29650</v>
      </c>
      <c r="L273" s="721">
        <f t="shared" si="55"/>
        <v>31650</v>
      </c>
      <c r="M273" s="721">
        <f t="shared" si="55"/>
        <v>31650</v>
      </c>
      <c r="N273" s="721">
        <f t="shared" si="55"/>
        <v>31650</v>
      </c>
      <c r="O273" s="721">
        <f t="shared" si="55"/>
        <v>31650</v>
      </c>
      <c r="P273" s="721">
        <f t="shared" si="55"/>
        <v>31650</v>
      </c>
      <c r="Q273" s="721">
        <f t="shared" si="55"/>
        <v>31650</v>
      </c>
      <c r="R273" s="721">
        <f t="shared" si="55"/>
        <v>31650</v>
      </c>
      <c r="S273" s="721">
        <f>SUM(S274:S283)</f>
        <v>404800</v>
      </c>
      <c r="T273" s="721">
        <f>SUM(T274:T283)</f>
        <v>33733.333333333336</v>
      </c>
      <c r="U273" s="727"/>
      <c r="V273" s="1304"/>
      <c r="W273" s="1305"/>
      <c r="X273" s="1305"/>
      <c r="Y273" s="1306"/>
      <c r="Z273" s="244"/>
      <c r="AA273" s="237"/>
      <c r="AB273" s="237"/>
      <c r="AC273" s="237"/>
      <c r="AD273" s="237"/>
      <c r="AE273" s="220"/>
      <c r="AF273" s="220"/>
      <c r="AG273" s="220"/>
      <c r="AH273" s="226"/>
      <c r="AI273" s="220"/>
      <c r="AJ273" s="227"/>
      <c r="AK273" s="237"/>
      <c r="AL273" s="237"/>
      <c r="AM273" s="237"/>
      <c r="AN273" s="237"/>
      <c r="AO273" s="249"/>
      <c r="AP273" s="237"/>
      <c r="AQ273" s="237"/>
      <c r="AR273" s="237"/>
      <c r="AS273" s="237"/>
      <c r="AT273" s="239"/>
      <c r="AV273" s="100"/>
      <c r="AW273" s="100"/>
    </row>
    <row r="274" spans="1:252" ht="13.5" customHeight="1" x14ac:dyDescent="0.3">
      <c r="A274" s="655"/>
      <c r="B274" s="234"/>
      <c r="C274" s="104"/>
      <c r="D274" s="1280" t="s">
        <v>794</v>
      </c>
      <c r="E274" s="1281"/>
      <c r="F274" s="1282"/>
      <c r="G274" s="264">
        <v>2000</v>
      </c>
      <c r="H274" s="264">
        <v>2000</v>
      </c>
      <c r="I274" s="264">
        <v>2000</v>
      </c>
      <c r="J274" s="264">
        <v>29000</v>
      </c>
      <c r="K274" s="264">
        <v>2000</v>
      </c>
      <c r="L274" s="264">
        <v>2000</v>
      </c>
      <c r="M274" s="264">
        <v>2000</v>
      </c>
      <c r="N274" s="264">
        <v>2000</v>
      </c>
      <c r="O274" s="264">
        <v>2000</v>
      </c>
      <c r="P274" s="264">
        <v>2000</v>
      </c>
      <c r="Q274" s="264">
        <v>2000</v>
      </c>
      <c r="R274" s="264">
        <v>2000</v>
      </c>
      <c r="S274" s="531">
        <f t="shared" ref="S274:S282" si="56">SUM(G274:R274)</f>
        <v>51000</v>
      </c>
      <c r="T274" s="531">
        <f>S274/$C$304</f>
        <v>4250</v>
      </c>
      <c r="U274" s="260"/>
      <c r="V274" s="1301" t="s">
        <v>1089</v>
      </c>
      <c r="W274" s="1302"/>
      <c r="X274" s="1302"/>
      <c r="Y274" s="1303"/>
      <c r="Z274" s="244"/>
      <c r="AA274" s="237"/>
      <c r="AB274" s="237"/>
      <c r="AC274" s="237"/>
      <c r="AD274" s="237"/>
      <c r="AE274" s="220"/>
      <c r="AF274" s="220"/>
      <c r="AG274" s="220"/>
      <c r="AH274" s="226"/>
      <c r="AI274" s="220"/>
      <c r="AJ274" s="227"/>
      <c r="AK274" s="237"/>
      <c r="AL274" s="237"/>
      <c r="AM274" s="237"/>
      <c r="AN274" s="237"/>
      <c r="AO274" s="249"/>
      <c r="AP274" s="237"/>
      <c r="AQ274" s="237"/>
      <c r="AR274" s="237"/>
      <c r="AS274" s="237"/>
      <c r="AT274" s="239"/>
      <c r="AV274" s="100"/>
      <c r="AW274" s="100"/>
    </row>
    <row r="275" spans="1:252" ht="13.5" customHeight="1" x14ac:dyDescent="0.3">
      <c r="A275" s="655"/>
      <c r="B275" s="234"/>
      <c r="C275" s="104"/>
      <c r="D275" s="1280" t="s">
        <v>795</v>
      </c>
      <c r="E275" s="1281"/>
      <c r="F275" s="1282"/>
      <c r="G275" s="264">
        <v>8000</v>
      </c>
      <c r="H275" s="264">
        <v>8000</v>
      </c>
      <c r="I275" s="264">
        <v>8000</v>
      </c>
      <c r="J275" s="264">
        <v>8000</v>
      </c>
      <c r="K275" s="264">
        <v>8000</v>
      </c>
      <c r="L275" s="264">
        <v>8000</v>
      </c>
      <c r="M275" s="264">
        <v>8000</v>
      </c>
      <c r="N275" s="264">
        <v>8000</v>
      </c>
      <c r="O275" s="264">
        <v>8000</v>
      </c>
      <c r="P275" s="264">
        <v>8000</v>
      </c>
      <c r="Q275" s="264">
        <v>8000</v>
      </c>
      <c r="R275" s="264">
        <v>8000</v>
      </c>
      <c r="S275" s="531">
        <f t="shared" si="56"/>
        <v>96000</v>
      </c>
      <c r="T275" s="531">
        <f t="shared" ref="T275:T283" si="57">S275/$C$304</f>
        <v>8000</v>
      </c>
      <c r="U275" s="260"/>
      <c r="V275" s="1307" t="s">
        <v>1226</v>
      </c>
      <c r="W275" s="1308"/>
      <c r="X275" s="1308"/>
      <c r="Y275" s="1309"/>
      <c r="Z275" s="244"/>
      <c r="AA275" s="237"/>
      <c r="AB275" s="237"/>
      <c r="AC275" s="237"/>
      <c r="AD275" s="237"/>
      <c r="AE275" s="220"/>
      <c r="AF275" s="220"/>
      <c r="AG275" s="220"/>
      <c r="AH275" s="226"/>
      <c r="AI275" s="220"/>
      <c r="AJ275" s="227"/>
      <c r="AK275" s="237"/>
      <c r="AL275" s="237"/>
      <c r="AM275" s="237"/>
      <c r="AN275" s="237"/>
      <c r="AO275" s="249"/>
      <c r="AP275" s="237"/>
      <c r="AQ275" s="237"/>
      <c r="AR275" s="237"/>
      <c r="AS275" s="237"/>
      <c r="AT275" s="239"/>
      <c r="AV275" s="100"/>
      <c r="AW275" s="100"/>
    </row>
    <row r="276" spans="1:252" ht="13.5" customHeight="1" x14ac:dyDescent="0.3">
      <c r="A276" s="655"/>
      <c r="B276" s="234"/>
      <c r="C276" s="104"/>
      <c r="D276" s="1264" t="s">
        <v>904</v>
      </c>
      <c r="E276" s="1265"/>
      <c r="F276" s="1266"/>
      <c r="G276" s="264">
        <v>7350</v>
      </c>
      <c r="H276" s="264">
        <v>7350</v>
      </c>
      <c r="I276" s="264">
        <v>7350</v>
      </c>
      <c r="J276" s="264">
        <v>7350</v>
      </c>
      <c r="K276" s="264">
        <v>7350</v>
      </c>
      <c r="L276" s="264">
        <v>7350</v>
      </c>
      <c r="M276" s="264">
        <v>7350</v>
      </c>
      <c r="N276" s="264">
        <v>7350</v>
      </c>
      <c r="O276" s="264">
        <v>7350</v>
      </c>
      <c r="P276" s="264">
        <v>7350</v>
      </c>
      <c r="Q276" s="264">
        <v>7350</v>
      </c>
      <c r="R276" s="264">
        <v>7350</v>
      </c>
      <c r="S276" s="531">
        <f t="shared" si="56"/>
        <v>88200</v>
      </c>
      <c r="T276" s="531">
        <f t="shared" si="57"/>
        <v>7350</v>
      </c>
      <c r="U276" s="260"/>
      <c r="V276" s="1301" t="s">
        <v>1155</v>
      </c>
      <c r="W276" s="1302"/>
      <c r="X276" s="1302"/>
      <c r="Y276" s="1303"/>
      <c r="Z276" s="244"/>
      <c r="AA276" s="237"/>
      <c r="AB276" s="237"/>
      <c r="AC276" s="237"/>
      <c r="AD276" s="237"/>
      <c r="AE276" s="220"/>
      <c r="AF276" s="220"/>
      <c r="AG276" s="220"/>
      <c r="AH276" s="226"/>
      <c r="AI276" s="220"/>
      <c r="AJ276" s="227"/>
      <c r="AK276" s="237"/>
      <c r="AL276" s="237"/>
      <c r="AM276" s="237"/>
      <c r="AN276" s="237"/>
      <c r="AO276" s="249"/>
      <c r="AP276" s="237"/>
      <c r="AQ276" s="237"/>
      <c r="AR276" s="237"/>
      <c r="AS276" s="237"/>
      <c r="AT276" s="239"/>
      <c r="AV276" s="100"/>
      <c r="AW276" s="100"/>
    </row>
    <row r="277" spans="1:252" ht="13.5" customHeight="1" x14ac:dyDescent="0.3">
      <c r="A277" s="655"/>
      <c r="B277" s="234"/>
      <c r="C277" s="104"/>
      <c r="D277" s="1264" t="s">
        <v>905</v>
      </c>
      <c r="E277" s="1265"/>
      <c r="F277" s="1266"/>
      <c r="G277" s="264">
        <v>8000</v>
      </c>
      <c r="H277" s="264">
        <v>8000</v>
      </c>
      <c r="I277" s="264">
        <v>8000</v>
      </c>
      <c r="J277" s="264">
        <v>8000</v>
      </c>
      <c r="K277" s="264">
        <v>8000</v>
      </c>
      <c r="L277" s="264">
        <v>8000</v>
      </c>
      <c r="M277" s="264">
        <v>8000</v>
      </c>
      <c r="N277" s="264">
        <v>8000</v>
      </c>
      <c r="O277" s="264">
        <v>8000</v>
      </c>
      <c r="P277" s="264">
        <v>8000</v>
      </c>
      <c r="Q277" s="264">
        <v>8000</v>
      </c>
      <c r="R277" s="264">
        <v>8000</v>
      </c>
      <c r="S277" s="531">
        <f>SUM(G277:R277)</f>
        <v>96000</v>
      </c>
      <c r="T277" s="531">
        <f t="shared" si="57"/>
        <v>8000</v>
      </c>
      <c r="U277" s="260"/>
      <c r="V277" s="1301" t="s">
        <v>1222</v>
      </c>
      <c r="W277" s="1302"/>
      <c r="X277" s="1302"/>
      <c r="Y277" s="1303"/>
      <c r="Z277" s="244"/>
      <c r="AA277" s="237"/>
      <c r="AB277" s="237"/>
      <c r="AC277" s="237"/>
      <c r="AD277" s="237"/>
      <c r="AE277" s="220"/>
      <c r="AF277" s="220"/>
      <c r="AG277" s="220"/>
      <c r="AH277" s="226"/>
      <c r="AI277" s="220"/>
      <c r="AJ277" s="227"/>
      <c r="AK277" s="237"/>
      <c r="AL277" s="237"/>
      <c r="AM277" s="237"/>
      <c r="AN277" s="237"/>
      <c r="AO277" s="249"/>
      <c r="AP277" s="237"/>
      <c r="AQ277" s="237"/>
      <c r="AR277" s="237"/>
      <c r="AS277" s="237"/>
      <c r="AT277" s="239"/>
      <c r="AV277" s="100"/>
      <c r="AW277" s="100"/>
    </row>
    <row r="278" spans="1:252" ht="13.5" customHeight="1" x14ac:dyDescent="0.3">
      <c r="A278" s="655"/>
      <c r="B278" s="234"/>
      <c r="C278" s="104"/>
      <c r="D278" s="1264" t="s">
        <v>1090</v>
      </c>
      <c r="E278" s="1265"/>
      <c r="F278" s="1266"/>
      <c r="G278" s="264">
        <v>2400</v>
      </c>
      <c r="H278" s="264">
        <v>2400</v>
      </c>
      <c r="I278" s="264">
        <v>2400</v>
      </c>
      <c r="J278" s="264">
        <v>2400</v>
      </c>
      <c r="K278" s="264">
        <v>2400</v>
      </c>
      <c r="L278" s="264">
        <v>2400</v>
      </c>
      <c r="M278" s="264">
        <v>2400</v>
      </c>
      <c r="N278" s="264">
        <v>2400</v>
      </c>
      <c r="O278" s="264">
        <v>2400</v>
      </c>
      <c r="P278" s="264">
        <v>2400</v>
      </c>
      <c r="Q278" s="264">
        <v>2400</v>
      </c>
      <c r="R278" s="264">
        <v>2400</v>
      </c>
      <c r="S278" s="531">
        <f t="shared" si="56"/>
        <v>28800</v>
      </c>
      <c r="T278" s="531">
        <f t="shared" si="57"/>
        <v>2400</v>
      </c>
      <c r="U278" s="260"/>
      <c r="V278" s="1301" t="s">
        <v>1156</v>
      </c>
      <c r="W278" s="1302"/>
      <c r="X278" s="1302"/>
      <c r="Y278" s="1303"/>
      <c r="Z278" s="244"/>
      <c r="AA278" s="237"/>
      <c r="AB278" s="237"/>
      <c r="AC278" s="237"/>
      <c r="AD278" s="237"/>
      <c r="AE278" s="220"/>
      <c r="AF278" s="220"/>
      <c r="AG278" s="220"/>
      <c r="AH278" s="226"/>
      <c r="AI278" s="220"/>
      <c r="AJ278" s="227"/>
      <c r="AK278" s="237"/>
      <c r="AL278" s="237"/>
      <c r="AM278" s="237"/>
      <c r="AN278" s="237"/>
      <c r="AO278" s="249"/>
      <c r="AP278" s="237"/>
      <c r="AQ278" s="237"/>
      <c r="AR278" s="237"/>
      <c r="AS278" s="237"/>
      <c r="AT278" s="239"/>
      <c r="AV278" s="100"/>
      <c r="AW278" s="100"/>
    </row>
    <row r="279" spans="1:252" ht="13.5" customHeight="1" x14ac:dyDescent="0.3">
      <c r="A279" s="655"/>
      <c r="B279" s="234"/>
      <c r="C279" s="104"/>
      <c r="D279" s="1264" t="s">
        <v>1091</v>
      </c>
      <c r="E279" s="1265"/>
      <c r="F279" s="1266"/>
      <c r="G279" s="264">
        <v>1000</v>
      </c>
      <c r="H279" s="264">
        <v>1000</v>
      </c>
      <c r="I279" s="264">
        <v>1000</v>
      </c>
      <c r="J279" s="264">
        <v>1000</v>
      </c>
      <c r="K279" s="264">
        <v>1000</v>
      </c>
      <c r="L279" s="264">
        <v>1000</v>
      </c>
      <c r="M279" s="264">
        <v>1000</v>
      </c>
      <c r="N279" s="264">
        <v>1000</v>
      </c>
      <c r="O279" s="264">
        <v>1000</v>
      </c>
      <c r="P279" s="264">
        <v>1000</v>
      </c>
      <c r="Q279" s="264">
        <v>1000</v>
      </c>
      <c r="R279" s="264">
        <v>1000</v>
      </c>
      <c r="S279" s="531">
        <f t="shared" si="56"/>
        <v>12000</v>
      </c>
      <c r="T279" s="531">
        <f t="shared" si="57"/>
        <v>1000</v>
      </c>
      <c r="U279" s="260"/>
      <c r="V279" s="1301" t="s">
        <v>1156</v>
      </c>
      <c r="W279" s="1302"/>
      <c r="X279" s="1302"/>
      <c r="Y279" s="1303"/>
      <c r="Z279" s="244"/>
      <c r="AA279" s="237"/>
      <c r="AB279" s="237"/>
      <c r="AC279" s="237"/>
      <c r="AD279" s="237"/>
      <c r="AE279" s="220"/>
      <c r="AF279" s="220"/>
      <c r="AG279" s="220"/>
      <c r="AH279" s="226"/>
      <c r="AI279" s="220"/>
      <c r="AJ279" s="227"/>
      <c r="AK279" s="237"/>
      <c r="AL279" s="237"/>
      <c r="AM279" s="237"/>
      <c r="AN279" s="237"/>
      <c r="AO279" s="249"/>
      <c r="AP279" s="237"/>
      <c r="AQ279" s="237"/>
      <c r="AR279" s="237"/>
      <c r="AS279" s="237"/>
      <c r="AT279" s="239"/>
      <c r="AV279" s="100"/>
      <c r="AW279" s="100"/>
    </row>
    <row r="280" spans="1:252" ht="13.5" customHeight="1" x14ac:dyDescent="0.3">
      <c r="A280" s="655"/>
      <c r="B280" s="234"/>
      <c r="C280" s="104"/>
      <c r="D280" s="1264" t="s">
        <v>1092</v>
      </c>
      <c r="E280" s="1265"/>
      <c r="F280" s="1266"/>
      <c r="G280" s="264">
        <v>2000</v>
      </c>
      <c r="H280" s="264">
        <v>2000</v>
      </c>
      <c r="I280" s="264">
        <v>2000</v>
      </c>
      <c r="J280" s="264">
        <v>2000</v>
      </c>
      <c r="K280" s="264">
        <v>0</v>
      </c>
      <c r="L280" s="264">
        <v>2000</v>
      </c>
      <c r="M280" s="264">
        <v>2000</v>
      </c>
      <c r="N280" s="264">
        <v>2000</v>
      </c>
      <c r="O280" s="264">
        <v>2000</v>
      </c>
      <c r="P280" s="264">
        <v>2000</v>
      </c>
      <c r="Q280" s="264">
        <v>2000</v>
      </c>
      <c r="R280" s="264">
        <v>2000</v>
      </c>
      <c r="S280" s="531">
        <f t="shared" si="56"/>
        <v>22000</v>
      </c>
      <c r="T280" s="531">
        <f t="shared" si="57"/>
        <v>1833.3333333333333</v>
      </c>
      <c r="U280" s="260"/>
      <c r="V280" s="1301" t="s">
        <v>1157</v>
      </c>
      <c r="W280" s="1302"/>
      <c r="X280" s="1302"/>
      <c r="Y280" s="1303"/>
      <c r="Z280" s="244"/>
      <c r="AA280" s="237"/>
      <c r="AB280" s="237"/>
      <c r="AC280" s="237"/>
      <c r="AD280" s="237"/>
      <c r="AE280" s="220"/>
      <c r="AF280" s="220"/>
      <c r="AG280" s="220"/>
      <c r="AH280" s="226"/>
      <c r="AI280" s="220"/>
      <c r="AJ280" s="227"/>
      <c r="AK280" s="237"/>
      <c r="AL280" s="237"/>
      <c r="AM280" s="237"/>
      <c r="AN280" s="237"/>
      <c r="AO280" s="249"/>
      <c r="AP280" s="237"/>
      <c r="AQ280" s="237"/>
      <c r="AR280" s="237"/>
      <c r="AS280" s="237"/>
      <c r="AT280" s="239"/>
      <c r="AV280" s="100"/>
      <c r="AW280" s="100"/>
    </row>
    <row r="281" spans="1:252" ht="13.5" customHeight="1" x14ac:dyDescent="0.3">
      <c r="A281" s="655"/>
      <c r="B281" s="234"/>
      <c r="C281" s="104"/>
      <c r="D281" s="1264" t="s">
        <v>1093</v>
      </c>
      <c r="E281" s="1265"/>
      <c r="F281" s="1266"/>
      <c r="G281" s="264">
        <v>900</v>
      </c>
      <c r="H281" s="264">
        <v>900</v>
      </c>
      <c r="I281" s="264">
        <v>900</v>
      </c>
      <c r="J281" s="264">
        <v>900</v>
      </c>
      <c r="K281" s="264">
        <v>900</v>
      </c>
      <c r="L281" s="264">
        <v>900</v>
      </c>
      <c r="M281" s="264">
        <v>900</v>
      </c>
      <c r="N281" s="264">
        <v>900</v>
      </c>
      <c r="O281" s="264">
        <v>900</v>
      </c>
      <c r="P281" s="264">
        <v>900</v>
      </c>
      <c r="Q281" s="264">
        <v>900</v>
      </c>
      <c r="R281" s="264">
        <v>900</v>
      </c>
      <c r="S281" s="531">
        <f t="shared" si="56"/>
        <v>10800</v>
      </c>
      <c r="T281" s="531">
        <f t="shared" si="57"/>
        <v>900</v>
      </c>
      <c r="U281" s="260"/>
      <c r="V281" s="1301" t="s">
        <v>1158</v>
      </c>
      <c r="W281" s="1302"/>
      <c r="X281" s="1302"/>
      <c r="Y281" s="1303"/>
      <c r="Z281" s="244"/>
      <c r="AA281" s="237"/>
      <c r="AB281" s="237"/>
      <c r="AC281" s="237"/>
      <c r="AD281" s="237"/>
      <c r="AE281" s="220"/>
      <c r="AF281" s="220"/>
      <c r="AG281" s="220"/>
      <c r="AH281" s="226"/>
      <c r="AI281" s="220"/>
      <c r="AJ281" s="227"/>
      <c r="AK281" s="237"/>
      <c r="AL281" s="237"/>
      <c r="AM281" s="237"/>
      <c r="AN281" s="237"/>
      <c r="AO281" s="249"/>
      <c r="AP281" s="237"/>
      <c r="AQ281" s="237"/>
      <c r="AR281" s="237"/>
      <c r="AS281" s="237"/>
      <c r="AT281" s="239"/>
      <c r="AV281" s="100"/>
      <c r="AW281" s="100"/>
    </row>
    <row r="282" spans="1:252" ht="13.5" customHeight="1" x14ac:dyDescent="0.3">
      <c r="A282" s="655"/>
      <c r="B282" s="234"/>
      <c r="C282" s="104"/>
      <c r="D282" s="1264" t="s">
        <v>449</v>
      </c>
      <c r="E282" s="1265"/>
      <c r="F282" s="1266"/>
      <c r="G282" s="264">
        <v>0</v>
      </c>
      <c r="H282" s="264">
        <v>0</v>
      </c>
      <c r="I282" s="264">
        <v>0</v>
      </c>
      <c r="J282" s="264">
        <v>0</v>
      </c>
      <c r="K282" s="264">
        <v>0</v>
      </c>
      <c r="L282" s="264">
        <v>0</v>
      </c>
      <c r="M282" s="264">
        <v>0</v>
      </c>
      <c r="N282" s="264">
        <v>0</v>
      </c>
      <c r="O282" s="264">
        <v>0</v>
      </c>
      <c r="P282" s="264">
        <v>0</v>
      </c>
      <c r="Q282" s="264">
        <v>0</v>
      </c>
      <c r="R282" s="264">
        <v>0</v>
      </c>
      <c r="S282" s="531">
        <f t="shared" si="56"/>
        <v>0</v>
      </c>
      <c r="T282" s="531">
        <f t="shared" si="57"/>
        <v>0</v>
      </c>
      <c r="U282" s="260"/>
      <c r="V282" s="1301"/>
      <c r="W282" s="1302"/>
      <c r="X282" s="1302"/>
      <c r="Y282" s="1303"/>
      <c r="Z282" s="244"/>
      <c r="AA282" s="237"/>
      <c r="AB282" s="237"/>
      <c r="AC282" s="237"/>
      <c r="AD282" s="237"/>
      <c r="AE282" s="220"/>
      <c r="AF282" s="220"/>
      <c r="AG282" s="220"/>
      <c r="AH282" s="226"/>
      <c r="AI282" s="220"/>
      <c r="AJ282" s="227"/>
      <c r="AK282" s="237"/>
      <c r="AL282" s="237"/>
      <c r="AM282" s="237"/>
      <c r="AN282" s="237"/>
      <c r="AO282" s="249"/>
      <c r="AP282" s="237"/>
      <c r="AQ282" s="237"/>
      <c r="AR282" s="237"/>
      <c r="AS282" s="237"/>
      <c r="AT282" s="239"/>
      <c r="AV282" s="100"/>
      <c r="AW282" s="100"/>
    </row>
    <row r="283" spans="1:252" s="233" customFormat="1" ht="13.5" customHeight="1" x14ac:dyDescent="0.3">
      <c r="A283" s="658"/>
      <c r="B283" s="231"/>
      <c r="C283" s="148"/>
      <c r="D283" s="1264" t="s">
        <v>607</v>
      </c>
      <c r="E283" s="1265"/>
      <c r="F283" s="1266"/>
      <c r="G283" s="264">
        <v>0</v>
      </c>
      <c r="H283" s="264">
        <v>0</v>
      </c>
      <c r="I283" s="264">
        <v>0</v>
      </c>
      <c r="J283" s="264">
        <v>0</v>
      </c>
      <c r="K283" s="264">
        <v>0</v>
      </c>
      <c r="L283" s="264">
        <v>0</v>
      </c>
      <c r="M283" s="264">
        <v>0</v>
      </c>
      <c r="N283" s="264">
        <v>0</v>
      </c>
      <c r="O283" s="264">
        <v>0</v>
      </c>
      <c r="P283" s="264">
        <v>0</v>
      </c>
      <c r="Q283" s="264">
        <v>0</v>
      </c>
      <c r="R283" s="264">
        <v>0</v>
      </c>
      <c r="S283" s="532">
        <f>SUM(G283:R283)</f>
        <v>0</v>
      </c>
      <c r="T283" s="532">
        <f t="shared" si="57"/>
        <v>0</v>
      </c>
      <c r="U283" s="257"/>
      <c r="V283" s="1301"/>
      <c r="W283" s="1302"/>
      <c r="X283" s="1302"/>
      <c r="Y283" s="1303"/>
      <c r="Z283" s="247"/>
      <c r="AA283" s="239"/>
      <c r="AB283" s="239"/>
      <c r="AC283" s="239"/>
      <c r="AD283" s="239"/>
      <c r="AE283" s="230"/>
      <c r="AF283" s="230"/>
      <c r="AG283" s="230"/>
      <c r="AH283" s="219"/>
      <c r="AI283" s="230"/>
      <c r="AJ283" s="248"/>
      <c r="AK283" s="239"/>
      <c r="AL283" s="239"/>
      <c r="AM283" s="239"/>
      <c r="AN283" s="239"/>
      <c r="AO283" s="289"/>
      <c r="AP283" s="239"/>
      <c r="AQ283" s="239"/>
      <c r="AR283" s="239"/>
      <c r="AS283" s="239"/>
      <c r="AT283" s="239"/>
      <c r="AV283" s="103"/>
      <c r="AW283" s="103"/>
    </row>
    <row r="284" spans="1:252" x14ac:dyDescent="0.3">
      <c r="A284" s="655"/>
      <c r="B284" s="234"/>
      <c r="C284" s="104"/>
      <c r="D284" s="1416" t="s">
        <v>80</v>
      </c>
      <c r="E284" s="1417"/>
      <c r="F284" s="1417"/>
      <c r="G284" s="728">
        <f>G43+G57+G63+G69+G120+G181+G197+G198+G219+G223+G224+G235+G246+G252+G253+G254+G255+G261+G267+G273+G160</f>
        <v>2984769.524355887</v>
      </c>
      <c r="H284" s="728">
        <f t="shared" ref="H284:T284" si="58">H43+H57+H63+H69+H120+H181+H197+H198+H219+H223+H224+H235+H246+H252+H253+H254+H255+H261+H267+H273+H160</f>
        <v>2922450.1686840313</v>
      </c>
      <c r="I284" s="728">
        <f t="shared" si="58"/>
        <v>2969008.1917758877</v>
      </c>
      <c r="J284" s="728">
        <f t="shared" si="58"/>
        <v>3022554.0263120746</v>
      </c>
      <c r="K284" s="728">
        <f t="shared" si="58"/>
        <v>3021073.6158163031</v>
      </c>
      <c r="L284" s="728">
        <f t="shared" si="58"/>
        <v>3019206.1690744245</v>
      </c>
      <c r="M284" s="728">
        <f t="shared" si="58"/>
        <v>3016949.8801781028</v>
      </c>
      <c r="N284" s="728">
        <f t="shared" si="58"/>
        <v>3014314.8801781028</v>
      </c>
      <c r="O284" s="728">
        <f t="shared" si="58"/>
        <v>3015949.4694134248</v>
      </c>
      <c r="P284" s="728">
        <f t="shared" si="58"/>
        <v>3020100.7939256025</v>
      </c>
      <c r="Q284" s="728">
        <f t="shared" si="58"/>
        <v>3013407.1690744245</v>
      </c>
      <c r="R284" s="728">
        <f t="shared" si="58"/>
        <v>3024556.6158163031</v>
      </c>
      <c r="S284" s="728">
        <f t="shared" si="58"/>
        <v>36044340.504604563</v>
      </c>
      <c r="T284" s="728">
        <f t="shared" si="58"/>
        <v>3003695.0420503812</v>
      </c>
      <c r="U284" s="290"/>
      <c r="V284" s="1295"/>
      <c r="W284" s="1296"/>
      <c r="X284" s="1296"/>
      <c r="Y284" s="1297"/>
      <c r="Z284" s="239"/>
      <c r="AA284" s="239"/>
      <c r="AB284" s="239"/>
      <c r="AC284" s="239"/>
      <c r="AD284" s="239"/>
      <c r="AE284" s="220"/>
      <c r="AF284" s="220"/>
      <c r="AG284" s="220"/>
      <c r="AH284" s="248"/>
      <c r="AI284" s="220"/>
      <c r="AJ284" s="220"/>
      <c r="AK284" s="239"/>
      <c r="AL284" s="239"/>
      <c r="AM284" s="239"/>
      <c r="AN284" s="239"/>
      <c r="AO284" s="239"/>
      <c r="AP284" s="239"/>
      <c r="AQ284" s="239"/>
      <c r="AR284" s="239"/>
      <c r="AS284" s="239"/>
      <c r="AT284" s="239"/>
      <c r="AV284" s="100"/>
      <c r="AW284" s="100"/>
    </row>
    <row r="285" spans="1:252" ht="13.5" customHeight="1" x14ac:dyDescent="0.3">
      <c r="A285" s="655"/>
      <c r="B285" s="234"/>
      <c r="C285" s="104"/>
      <c r="D285" s="1383" t="s">
        <v>917</v>
      </c>
      <c r="E285" s="1384"/>
      <c r="F285" s="1385"/>
      <c r="G285" s="293"/>
      <c r="H285" s="293"/>
      <c r="I285" s="293"/>
      <c r="J285" s="293"/>
      <c r="K285" s="293"/>
      <c r="L285" s="293"/>
      <c r="M285" s="293"/>
      <c r="N285" s="293"/>
      <c r="O285" s="293"/>
      <c r="P285" s="293"/>
      <c r="Q285" s="293"/>
      <c r="R285" s="293"/>
      <c r="S285" s="531">
        <f>SUM(G285:R285)</f>
        <v>0</v>
      </c>
      <c r="T285" s="531">
        <f>S285/$C$304</f>
        <v>0</v>
      </c>
      <c r="U285" s="260"/>
      <c r="V285" s="1301"/>
      <c r="W285" s="1302"/>
      <c r="X285" s="1302"/>
      <c r="Y285" s="1303"/>
      <c r="Z285" s="239"/>
      <c r="AA285" s="239"/>
      <c r="AB285" s="239"/>
      <c r="AC285" s="239"/>
      <c r="AD285" s="239"/>
      <c r="AE285" s="220"/>
      <c r="AF285" s="220"/>
      <c r="AG285" s="220"/>
      <c r="AH285" s="248"/>
      <c r="AI285" s="220"/>
      <c r="AJ285" s="220"/>
      <c r="AK285" s="239"/>
      <c r="AL285" s="239"/>
      <c r="AM285" s="239"/>
      <c r="AN285" s="239"/>
      <c r="AO285" s="239"/>
      <c r="AP285" s="239"/>
      <c r="AQ285" s="239"/>
      <c r="AR285" s="239"/>
      <c r="AS285" s="239"/>
      <c r="AT285" s="239"/>
      <c r="AV285" s="100"/>
      <c r="AW285" s="100"/>
    </row>
    <row r="286" spans="1:252" ht="13.5" customHeight="1" x14ac:dyDescent="0.3">
      <c r="A286" s="655"/>
      <c r="B286" s="234"/>
      <c r="C286" s="104"/>
      <c r="D286" s="1383" t="s">
        <v>918</v>
      </c>
      <c r="E286" s="1384"/>
      <c r="F286" s="1385"/>
      <c r="G286" s="293"/>
      <c r="H286" s="293"/>
      <c r="I286" s="293"/>
      <c r="J286" s="293"/>
      <c r="K286" s="293"/>
      <c r="L286" s="293"/>
      <c r="M286" s="293"/>
      <c r="N286" s="293"/>
      <c r="O286" s="293"/>
      <c r="P286" s="293"/>
      <c r="Q286" s="293"/>
      <c r="R286" s="293"/>
      <c r="S286" s="531">
        <f>SUM(G286:R286)</f>
        <v>0</v>
      </c>
      <c r="T286" s="531">
        <f>S286/$C$304</f>
        <v>0</v>
      </c>
      <c r="U286" s="260"/>
      <c r="V286" s="1301"/>
      <c r="W286" s="1302"/>
      <c r="X286" s="1302"/>
      <c r="Y286" s="1303"/>
      <c r="Z286" s="237"/>
      <c r="AA286" s="237"/>
      <c r="AB286" s="237"/>
      <c r="AC286" s="237"/>
      <c r="AD286" s="237"/>
      <c r="AE286" s="220"/>
      <c r="AF286" s="220"/>
      <c r="AG286" s="220"/>
      <c r="AH286" s="226"/>
      <c r="AI286" s="220"/>
      <c r="AJ286" s="220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V286" s="100"/>
      <c r="AW286" s="100"/>
    </row>
    <row r="287" spans="1:252" ht="13.5" customHeight="1" x14ac:dyDescent="0.3">
      <c r="A287" s="655"/>
      <c r="B287" s="234"/>
      <c r="C287" s="104"/>
      <c r="D287" s="1380" t="s">
        <v>81</v>
      </c>
      <c r="E287" s="1381"/>
      <c r="F287" s="1382"/>
      <c r="G287" s="729">
        <f t="shared" ref="G287:S287" si="59">G284+G285+G286</f>
        <v>2984769.524355887</v>
      </c>
      <c r="H287" s="729">
        <f t="shared" si="59"/>
        <v>2922450.1686840313</v>
      </c>
      <c r="I287" s="729">
        <f t="shared" si="59"/>
        <v>2969008.1917758877</v>
      </c>
      <c r="J287" s="729">
        <f t="shared" si="59"/>
        <v>3022554.0263120746</v>
      </c>
      <c r="K287" s="729">
        <f t="shared" si="59"/>
        <v>3021073.6158163031</v>
      </c>
      <c r="L287" s="729">
        <f t="shared" si="59"/>
        <v>3019206.1690744245</v>
      </c>
      <c r="M287" s="729">
        <f t="shared" si="59"/>
        <v>3016949.8801781028</v>
      </c>
      <c r="N287" s="729">
        <f t="shared" si="59"/>
        <v>3014314.8801781028</v>
      </c>
      <c r="O287" s="729">
        <f t="shared" si="59"/>
        <v>3015949.4694134248</v>
      </c>
      <c r="P287" s="729">
        <f t="shared" si="59"/>
        <v>3020100.7939256025</v>
      </c>
      <c r="Q287" s="729">
        <f t="shared" si="59"/>
        <v>3013407.1690744245</v>
      </c>
      <c r="R287" s="729">
        <f t="shared" si="59"/>
        <v>3024556.6158163031</v>
      </c>
      <c r="S287" s="729">
        <f t="shared" si="59"/>
        <v>36044340.504604563</v>
      </c>
      <c r="T287" s="729">
        <f>T284+T285+T286</f>
        <v>3003695.0420503812</v>
      </c>
      <c r="U287" s="631"/>
      <c r="V287" s="1295"/>
      <c r="W287" s="1296"/>
      <c r="X287" s="1296"/>
      <c r="Y287" s="1297"/>
      <c r="Z287" s="239"/>
      <c r="AA287" s="239"/>
      <c r="AB287" s="239"/>
      <c r="AC287" s="239"/>
      <c r="AD287" s="239"/>
      <c r="AE287" s="220"/>
      <c r="AF287" s="220"/>
      <c r="AG287" s="220"/>
      <c r="AH287" s="248"/>
      <c r="AI287" s="220"/>
      <c r="AJ287" s="220"/>
      <c r="AK287" s="239"/>
      <c r="AL287" s="239"/>
      <c r="AM287" s="239"/>
      <c r="AN287" s="239"/>
      <c r="AO287" s="239"/>
      <c r="AP287" s="239"/>
      <c r="AQ287" s="239"/>
      <c r="AR287" s="239"/>
      <c r="AS287" s="239"/>
      <c r="AT287" s="239"/>
      <c r="AV287" s="100"/>
      <c r="AW287" s="100"/>
    </row>
    <row r="288" spans="1:252" s="103" customFormat="1" x14ac:dyDescent="0.3">
      <c r="A288" s="658"/>
      <c r="B288" s="231"/>
      <c r="C288" s="1283" t="s">
        <v>82</v>
      </c>
      <c r="D288" s="1284"/>
      <c r="E288" s="1284"/>
      <c r="F288" s="1284"/>
      <c r="G288" s="730"/>
      <c r="H288" s="730"/>
      <c r="I288" s="730"/>
      <c r="J288" s="730"/>
      <c r="K288" s="730"/>
      <c r="L288" s="730"/>
      <c r="M288" s="730"/>
      <c r="N288" s="730"/>
      <c r="O288" s="730"/>
      <c r="P288" s="730"/>
      <c r="Q288" s="730"/>
      <c r="R288" s="730"/>
      <c r="S288" s="730"/>
      <c r="T288" s="731"/>
      <c r="U288" s="632"/>
      <c r="V288" s="1295"/>
      <c r="W288" s="1296"/>
      <c r="X288" s="1296"/>
      <c r="Y288" s="1297"/>
      <c r="Z288" s="232"/>
      <c r="AA288" s="224"/>
      <c r="AB288" s="232"/>
      <c r="AC288" s="224"/>
      <c r="AD288" s="232"/>
      <c r="AE288" s="230"/>
      <c r="AF288" s="230"/>
      <c r="AG288" s="219"/>
      <c r="AH288" s="230"/>
      <c r="AI288" s="224"/>
      <c r="AJ288" s="224"/>
      <c r="AK288" s="224"/>
      <c r="AL288" s="232"/>
      <c r="AM288" s="224"/>
      <c r="AN288" s="232"/>
      <c r="AO288" s="224"/>
      <c r="AP288" s="232"/>
      <c r="AQ288" s="224"/>
      <c r="AR288" s="232"/>
      <c r="AS288" s="224"/>
      <c r="AT288" s="232"/>
      <c r="AU288" s="233"/>
      <c r="IR288" s="233"/>
    </row>
    <row r="289" spans="1:252" s="100" customFormat="1" x14ac:dyDescent="0.3">
      <c r="A289" s="655"/>
      <c r="B289" s="234"/>
      <c r="C289" s="104"/>
      <c r="D289" s="1283" t="s">
        <v>106</v>
      </c>
      <c r="E289" s="1284"/>
      <c r="F289" s="1285"/>
      <c r="G289" s="732">
        <f t="shared" ref="G289:S289" si="60">SUM(G290:G292)</f>
        <v>2000</v>
      </c>
      <c r="H289" s="732">
        <f t="shared" si="60"/>
        <v>2000</v>
      </c>
      <c r="I289" s="732">
        <f t="shared" si="60"/>
        <v>2000</v>
      </c>
      <c r="J289" s="732">
        <f t="shared" si="60"/>
        <v>2000</v>
      </c>
      <c r="K289" s="732">
        <f t="shared" si="60"/>
        <v>2000</v>
      </c>
      <c r="L289" s="732">
        <f t="shared" si="60"/>
        <v>2000</v>
      </c>
      <c r="M289" s="732">
        <f t="shared" si="60"/>
        <v>2000</v>
      </c>
      <c r="N289" s="732">
        <f t="shared" si="60"/>
        <v>2000</v>
      </c>
      <c r="O289" s="732">
        <f t="shared" si="60"/>
        <v>2000</v>
      </c>
      <c r="P289" s="732">
        <f t="shared" si="60"/>
        <v>2000</v>
      </c>
      <c r="Q289" s="732">
        <f t="shared" si="60"/>
        <v>2000</v>
      </c>
      <c r="R289" s="732">
        <f t="shared" si="60"/>
        <v>2000</v>
      </c>
      <c r="S289" s="732">
        <f t="shared" si="60"/>
        <v>24000</v>
      </c>
      <c r="T289" s="732">
        <f>SUM(T290:T292)</f>
        <v>2000</v>
      </c>
      <c r="U289" s="633"/>
      <c r="V289" s="1295"/>
      <c r="W289" s="1296"/>
      <c r="X289" s="1296"/>
      <c r="Y289" s="1297"/>
      <c r="Z289" s="294"/>
      <c r="AA289" s="294"/>
      <c r="AB289" s="294"/>
      <c r="AC289" s="295"/>
      <c r="AD289" s="294"/>
      <c r="AE289" s="220"/>
      <c r="AF289" s="220"/>
      <c r="AG289" s="220"/>
      <c r="AH289" s="226"/>
      <c r="AI289" s="227"/>
      <c r="AJ289" s="227"/>
      <c r="AK289" s="294"/>
      <c r="AL289" s="294"/>
      <c r="AM289" s="294"/>
      <c r="AN289" s="294"/>
      <c r="AO289" s="249"/>
      <c r="AP289" s="294"/>
      <c r="AQ289" s="294"/>
      <c r="AR289" s="294"/>
      <c r="AS289" s="294"/>
      <c r="AT289" s="296"/>
      <c r="AU289" s="221"/>
      <c r="IR289" s="221"/>
    </row>
    <row r="290" spans="1:252" s="100" customFormat="1" ht="13.5" customHeight="1" x14ac:dyDescent="0.3">
      <c r="A290" s="655"/>
      <c r="B290" s="234"/>
      <c r="C290" s="104"/>
      <c r="D290" s="1280" t="s">
        <v>792</v>
      </c>
      <c r="E290" s="1281"/>
      <c r="F290" s="1282"/>
      <c r="G290" s="297">
        <v>0</v>
      </c>
      <c r="H290" s="297">
        <v>0</v>
      </c>
      <c r="I290" s="297">
        <v>0</v>
      </c>
      <c r="J290" s="297">
        <v>0</v>
      </c>
      <c r="K290" s="297">
        <v>0</v>
      </c>
      <c r="L290" s="297">
        <v>0</v>
      </c>
      <c r="M290" s="297">
        <v>0</v>
      </c>
      <c r="N290" s="297">
        <v>0</v>
      </c>
      <c r="O290" s="297">
        <v>0</v>
      </c>
      <c r="P290" s="297">
        <v>0</v>
      </c>
      <c r="Q290" s="297">
        <v>0</v>
      </c>
      <c r="R290" s="297">
        <v>0</v>
      </c>
      <c r="S290" s="531">
        <f>SUM(G290:R290)</f>
        <v>0</v>
      </c>
      <c r="T290" s="531">
        <f>S290/$C$304</f>
        <v>0</v>
      </c>
      <c r="U290" s="260"/>
      <c r="V290" s="1313" t="s">
        <v>1099</v>
      </c>
      <c r="W290" s="1314"/>
      <c r="X290" s="1314"/>
      <c r="Y290" s="1315"/>
      <c r="Z290" s="294"/>
      <c r="AA290" s="294"/>
      <c r="AB290" s="294"/>
      <c r="AC290" s="295"/>
      <c r="AD290" s="294"/>
      <c r="AE290" s="220"/>
      <c r="AF290" s="220"/>
      <c r="AG290" s="220"/>
      <c r="AH290" s="226"/>
      <c r="AI290" s="227"/>
      <c r="AJ290" s="227"/>
      <c r="AK290" s="294"/>
      <c r="AL290" s="294"/>
      <c r="AM290" s="294"/>
      <c r="AN290" s="294"/>
      <c r="AO290" s="249"/>
      <c r="AP290" s="294"/>
      <c r="AQ290" s="294"/>
      <c r="AR290" s="294"/>
      <c r="AS290" s="294"/>
      <c r="AT290" s="296"/>
      <c r="AU290" s="221"/>
      <c r="IR290" s="221"/>
    </row>
    <row r="291" spans="1:252" s="100" customFormat="1" ht="13.5" customHeight="1" x14ac:dyDescent="0.3">
      <c r="A291" s="655"/>
      <c r="B291" s="234"/>
      <c r="C291" s="104"/>
      <c r="D291" s="1280" t="s">
        <v>793</v>
      </c>
      <c r="E291" s="1281"/>
      <c r="F291" s="1282"/>
      <c r="G291" s="297">
        <v>2000</v>
      </c>
      <c r="H291" s="297">
        <v>2000</v>
      </c>
      <c r="I291" s="297">
        <v>2000</v>
      </c>
      <c r="J291" s="297">
        <v>2000</v>
      </c>
      <c r="K291" s="297">
        <v>2000</v>
      </c>
      <c r="L291" s="297">
        <v>2000</v>
      </c>
      <c r="M291" s="297">
        <v>2000</v>
      </c>
      <c r="N291" s="297">
        <v>2000</v>
      </c>
      <c r="O291" s="297">
        <v>2000</v>
      </c>
      <c r="P291" s="297">
        <v>2000</v>
      </c>
      <c r="Q291" s="297">
        <v>2000</v>
      </c>
      <c r="R291" s="297">
        <v>2000</v>
      </c>
      <c r="S291" s="531">
        <f>SUM(G291:R291)</f>
        <v>24000</v>
      </c>
      <c r="T291" s="531">
        <f>S291/$C$304</f>
        <v>2000</v>
      </c>
      <c r="U291" s="260"/>
      <c r="V291" s="1301" t="s">
        <v>1159</v>
      </c>
      <c r="W291" s="1302"/>
      <c r="X291" s="1302"/>
      <c r="Y291" s="1303"/>
      <c r="Z291" s="294"/>
      <c r="AA291" s="294"/>
      <c r="AB291" s="294"/>
      <c r="AC291" s="295"/>
      <c r="AD291" s="294"/>
      <c r="AE291" s="220"/>
      <c r="AF291" s="220"/>
      <c r="AG291" s="220"/>
      <c r="AH291" s="226"/>
      <c r="AI291" s="227"/>
      <c r="AJ291" s="227"/>
      <c r="AK291" s="294"/>
      <c r="AL291" s="294"/>
      <c r="AM291" s="294"/>
      <c r="AN291" s="294"/>
      <c r="AO291" s="249"/>
      <c r="AP291" s="294"/>
      <c r="AQ291" s="294"/>
      <c r="AR291" s="294"/>
      <c r="AS291" s="294"/>
      <c r="AT291" s="296"/>
      <c r="AU291" s="221"/>
      <c r="IR291" s="221"/>
    </row>
    <row r="292" spans="1:252" s="100" customFormat="1" ht="13.5" customHeight="1" x14ac:dyDescent="0.3">
      <c r="A292" s="655"/>
      <c r="B292" s="234"/>
      <c r="C292" s="104"/>
      <c r="D292" s="1277" t="s">
        <v>791</v>
      </c>
      <c r="E292" s="1278"/>
      <c r="F292" s="1279"/>
      <c r="G292" s="297">
        <v>0</v>
      </c>
      <c r="H292" s="297">
        <v>0</v>
      </c>
      <c r="I292" s="297">
        <v>0</v>
      </c>
      <c r="J292" s="297">
        <v>0</v>
      </c>
      <c r="K292" s="297">
        <v>0</v>
      </c>
      <c r="L292" s="297">
        <v>0</v>
      </c>
      <c r="M292" s="297">
        <v>0</v>
      </c>
      <c r="N292" s="297">
        <v>0</v>
      </c>
      <c r="O292" s="297">
        <v>0</v>
      </c>
      <c r="P292" s="297">
        <v>0</v>
      </c>
      <c r="Q292" s="297">
        <v>0</v>
      </c>
      <c r="R292" s="297">
        <v>0</v>
      </c>
      <c r="S292" s="531">
        <f>SUM(G292:R292)</f>
        <v>0</v>
      </c>
      <c r="T292" s="531">
        <f>S292/$C$304</f>
        <v>0</v>
      </c>
      <c r="U292" s="260"/>
      <c r="V292" s="1301"/>
      <c r="W292" s="1302"/>
      <c r="X292" s="1302"/>
      <c r="Y292" s="1303"/>
      <c r="Z292" s="294"/>
      <c r="AA292" s="294"/>
      <c r="AB292" s="294"/>
      <c r="AC292" s="295"/>
      <c r="AD292" s="294"/>
      <c r="AE292" s="220"/>
      <c r="AF292" s="220"/>
      <c r="AG292" s="220"/>
      <c r="AH292" s="226"/>
      <c r="AI292" s="227"/>
      <c r="AJ292" s="227"/>
      <c r="AK292" s="294"/>
      <c r="AL292" s="294"/>
      <c r="AM292" s="294"/>
      <c r="AN292" s="294"/>
      <c r="AO292" s="249"/>
      <c r="AP292" s="294"/>
      <c r="AQ292" s="294"/>
      <c r="AR292" s="294"/>
      <c r="AS292" s="294"/>
      <c r="AT292" s="296"/>
      <c r="AU292" s="221"/>
      <c r="IR292" s="221"/>
    </row>
    <row r="293" spans="1:252" s="103" customFormat="1" x14ac:dyDescent="0.3">
      <c r="A293" s="658"/>
      <c r="B293" s="231"/>
      <c r="C293" s="148"/>
      <c r="D293" s="1283" t="s">
        <v>107</v>
      </c>
      <c r="E293" s="1284"/>
      <c r="F293" s="1285"/>
      <c r="G293" s="733">
        <v>0</v>
      </c>
      <c r="H293" s="733">
        <v>0</v>
      </c>
      <c r="I293" s="733">
        <v>0</v>
      </c>
      <c r="J293" s="733">
        <v>0</v>
      </c>
      <c r="K293" s="733">
        <v>0</v>
      </c>
      <c r="L293" s="733">
        <v>0</v>
      </c>
      <c r="M293" s="733">
        <v>0</v>
      </c>
      <c r="N293" s="733">
        <v>0</v>
      </c>
      <c r="O293" s="733">
        <v>0</v>
      </c>
      <c r="P293" s="733">
        <v>0</v>
      </c>
      <c r="Q293" s="733">
        <v>0</v>
      </c>
      <c r="R293" s="733">
        <v>0</v>
      </c>
      <c r="S293" s="723">
        <f>SUM(G293:R293)</f>
        <v>0</v>
      </c>
      <c r="T293" s="723">
        <f>S293/$C$304</f>
        <v>0</v>
      </c>
      <c r="U293" s="629"/>
      <c r="V293" s="1267"/>
      <c r="W293" s="1268"/>
      <c r="X293" s="1268"/>
      <c r="Y293" s="1269"/>
      <c r="Z293" s="298"/>
      <c r="AA293" s="298"/>
      <c r="AB293" s="298"/>
      <c r="AC293" s="299"/>
      <c r="AD293" s="298"/>
      <c r="AE293" s="230"/>
      <c r="AF293" s="230"/>
      <c r="AG293" s="230"/>
      <c r="AH293" s="219"/>
      <c r="AI293" s="248"/>
      <c r="AJ293" s="248"/>
      <c r="AK293" s="230"/>
      <c r="AL293" s="298"/>
      <c r="AM293" s="298"/>
      <c r="AN293" s="298"/>
      <c r="AO293" s="289"/>
      <c r="AP293" s="298"/>
      <c r="AQ293" s="298"/>
      <c r="AR293" s="298"/>
      <c r="AS293" s="298"/>
      <c r="AT293" s="296"/>
      <c r="AU293" s="233"/>
      <c r="IR293" s="233"/>
    </row>
    <row r="294" spans="1:252" s="100" customFormat="1" ht="16.5" hidden="1" customHeight="1" x14ac:dyDescent="0.3">
      <c r="A294" s="655"/>
      <c r="B294" s="234"/>
      <c r="C294" s="104"/>
      <c r="D294" s="734" t="s">
        <v>279</v>
      </c>
      <c r="E294" s="735"/>
      <c r="F294" s="736"/>
      <c r="G294" s="737">
        <v>0</v>
      </c>
      <c r="H294" s="737">
        <v>0</v>
      </c>
      <c r="I294" s="737">
        <v>0</v>
      </c>
      <c r="J294" s="737">
        <v>0</v>
      </c>
      <c r="K294" s="737">
        <v>0</v>
      </c>
      <c r="L294" s="737">
        <v>0</v>
      </c>
      <c r="M294" s="737">
        <v>0</v>
      </c>
      <c r="N294" s="737">
        <v>0</v>
      </c>
      <c r="O294" s="737">
        <v>0</v>
      </c>
      <c r="P294" s="737">
        <v>0</v>
      </c>
      <c r="Q294" s="737">
        <v>0</v>
      </c>
      <c r="R294" s="737">
        <v>0</v>
      </c>
      <c r="S294" s="723">
        <f>SUM(G294:R294)</f>
        <v>0</v>
      </c>
      <c r="T294" s="738">
        <f>S294/12</f>
        <v>0</v>
      </c>
      <c r="U294" s="630"/>
      <c r="V294" s="1301"/>
      <c r="W294" s="1302"/>
      <c r="X294" s="1302"/>
      <c r="Y294" s="1303"/>
      <c r="Z294" s="294"/>
      <c r="AA294" s="294"/>
      <c r="AB294" s="294"/>
      <c r="AC294" s="295"/>
      <c r="AD294" s="294"/>
      <c r="AE294" s="220"/>
      <c r="AF294" s="220"/>
      <c r="AG294" s="220"/>
      <c r="AH294" s="226"/>
      <c r="AI294" s="227"/>
      <c r="AJ294" s="227"/>
      <c r="AK294" s="220"/>
      <c r="AL294" s="294"/>
      <c r="AM294" s="294"/>
      <c r="AN294" s="294"/>
      <c r="AO294" s="249"/>
      <c r="AP294" s="294"/>
      <c r="AQ294" s="294"/>
      <c r="AR294" s="294"/>
      <c r="AS294" s="294"/>
      <c r="AT294" s="296"/>
      <c r="AU294" s="221"/>
      <c r="IR294" s="221"/>
    </row>
    <row r="295" spans="1:252" s="100" customFormat="1" x14ac:dyDescent="0.3">
      <c r="A295" s="655"/>
      <c r="B295" s="234"/>
      <c r="C295" s="104"/>
      <c r="D295" s="1283" t="s">
        <v>280</v>
      </c>
      <c r="E295" s="1284"/>
      <c r="F295" s="1285"/>
      <c r="G295" s="739">
        <f t="shared" ref="G295:S295" si="61">SUM(G296:G298)</f>
        <v>0</v>
      </c>
      <c r="H295" s="739">
        <f t="shared" si="61"/>
        <v>0</v>
      </c>
      <c r="I295" s="739">
        <f t="shared" si="61"/>
        <v>0</v>
      </c>
      <c r="J295" s="739">
        <f t="shared" si="61"/>
        <v>0</v>
      </c>
      <c r="K295" s="739">
        <f t="shared" si="61"/>
        <v>0</v>
      </c>
      <c r="L295" s="739">
        <f t="shared" si="61"/>
        <v>0</v>
      </c>
      <c r="M295" s="739">
        <f t="shared" si="61"/>
        <v>0</v>
      </c>
      <c r="N295" s="739">
        <f t="shared" si="61"/>
        <v>0</v>
      </c>
      <c r="O295" s="739">
        <f t="shared" si="61"/>
        <v>0</v>
      </c>
      <c r="P295" s="739">
        <f t="shared" si="61"/>
        <v>0</v>
      </c>
      <c r="Q295" s="739">
        <f t="shared" si="61"/>
        <v>0</v>
      </c>
      <c r="R295" s="739">
        <f t="shared" si="61"/>
        <v>0</v>
      </c>
      <c r="S295" s="739">
        <f t="shared" si="61"/>
        <v>0</v>
      </c>
      <c r="T295" s="739">
        <f>SUM(T296:T298)</f>
        <v>0</v>
      </c>
      <c r="U295" s="633"/>
      <c r="V295" s="1301"/>
      <c r="W295" s="1302"/>
      <c r="X295" s="1302"/>
      <c r="Y295" s="1303"/>
      <c r="Z295" s="294"/>
      <c r="AA295" s="294"/>
      <c r="AB295" s="294"/>
      <c r="AC295" s="295"/>
      <c r="AD295" s="237"/>
      <c r="AE295" s="220"/>
      <c r="AF295" s="220"/>
      <c r="AG295" s="220"/>
      <c r="AH295" s="226"/>
      <c r="AI295" s="227"/>
      <c r="AJ295" s="227"/>
      <c r="AK295" s="294"/>
      <c r="AL295" s="294"/>
      <c r="AM295" s="294"/>
      <c r="AN295" s="294"/>
      <c r="AO295" s="249"/>
      <c r="AP295" s="294"/>
      <c r="AQ295" s="294"/>
      <c r="AR295" s="294"/>
      <c r="AS295" s="294"/>
      <c r="AT295" s="296"/>
      <c r="AU295" s="221"/>
      <c r="IR295" s="221"/>
    </row>
    <row r="296" spans="1:252" s="100" customFormat="1" ht="13.5" customHeight="1" x14ac:dyDescent="0.3">
      <c r="A296" s="655"/>
      <c r="B296" s="234"/>
      <c r="C296" s="104"/>
      <c r="D296" s="1280" t="s">
        <v>789</v>
      </c>
      <c r="E296" s="1281"/>
      <c r="F296" s="1282"/>
      <c r="G296" s="297">
        <v>0</v>
      </c>
      <c r="H296" s="297">
        <v>0</v>
      </c>
      <c r="I296" s="297">
        <v>0</v>
      </c>
      <c r="J296" s="297">
        <v>0</v>
      </c>
      <c r="K296" s="297">
        <v>0</v>
      </c>
      <c r="L296" s="297">
        <v>0</v>
      </c>
      <c r="M296" s="297">
        <v>0</v>
      </c>
      <c r="N296" s="297">
        <v>0</v>
      </c>
      <c r="O296" s="297">
        <v>0</v>
      </c>
      <c r="P296" s="297">
        <v>0</v>
      </c>
      <c r="Q296" s="297">
        <v>0</v>
      </c>
      <c r="R296" s="297">
        <v>0</v>
      </c>
      <c r="S296" s="531">
        <f t="shared" ref="S296:S301" si="62">SUM(G296:R296)</f>
        <v>0</v>
      </c>
      <c r="T296" s="531">
        <f t="shared" ref="T296:T301" si="63">S296/$C$304</f>
        <v>0</v>
      </c>
      <c r="U296" s="260"/>
      <c r="V296" s="1301"/>
      <c r="W296" s="1302"/>
      <c r="X296" s="1302"/>
      <c r="Y296" s="1303"/>
      <c r="Z296" s="294"/>
      <c r="AA296" s="294"/>
      <c r="AB296" s="294"/>
      <c r="AC296" s="295"/>
      <c r="AD296" s="237"/>
      <c r="AE296" s="220"/>
      <c r="AF296" s="220"/>
      <c r="AG296" s="220"/>
      <c r="AH296" s="226"/>
      <c r="AI296" s="227"/>
      <c r="AJ296" s="227"/>
      <c r="AK296" s="294"/>
      <c r="AL296" s="294"/>
      <c r="AM296" s="294"/>
      <c r="AN296" s="294"/>
      <c r="AO296" s="249"/>
      <c r="AP296" s="294"/>
      <c r="AQ296" s="294"/>
      <c r="AR296" s="294"/>
      <c r="AS296" s="294"/>
      <c r="AT296" s="296"/>
      <c r="AU296" s="221"/>
      <c r="IR296" s="221"/>
    </row>
    <row r="297" spans="1:252" s="100" customFormat="1" ht="13.5" customHeight="1" x14ac:dyDescent="0.3">
      <c r="A297" s="655"/>
      <c r="B297" s="234"/>
      <c r="C297" s="104"/>
      <c r="D297" s="1277" t="s">
        <v>790</v>
      </c>
      <c r="E297" s="1278"/>
      <c r="F297" s="1279"/>
      <c r="G297" s="297">
        <v>0</v>
      </c>
      <c r="H297" s="297">
        <v>0</v>
      </c>
      <c r="I297" s="297">
        <v>0</v>
      </c>
      <c r="J297" s="297">
        <v>0</v>
      </c>
      <c r="K297" s="297">
        <v>0</v>
      </c>
      <c r="L297" s="297">
        <v>0</v>
      </c>
      <c r="M297" s="297">
        <v>0</v>
      </c>
      <c r="N297" s="297">
        <v>0</v>
      </c>
      <c r="O297" s="297">
        <v>0</v>
      </c>
      <c r="P297" s="297">
        <v>0</v>
      </c>
      <c r="Q297" s="297">
        <v>0</v>
      </c>
      <c r="R297" s="297">
        <v>0</v>
      </c>
      <c r="S297" s="531">
        <f t="shared" si="62"/>
        <v>0</v>
      </c>
      <c r="T297" s="531">
        <f t="shared" si="63"/>
        <v>0</v>
      </c>
      <c r="U297" s="260"/>
      <c r="V297" s="1301"/>
      <c r="W297" s="1302"/>
      <c r="X297" s="1302"/>
      <c r="Y297" s="1303"/>
      <c r="Z297" s="294"/>
      <c r="AA297" s="294"/>
      <c r="AB297" s="294"/>
      <c r="AC297" s="295"/>
      <c r="AD297" s="237"/>
      <c r="AE297" s="220"/>
      <c r="AF297" s="220"/>
      <c r="AG297" s="220"/>
      <c r="AH297" s="226"/>
      <c r="AI297" s="227"/>
      <c r="AJ297" s="227"/>
      <c r="AK297" s="294"/>
      <c r="AL297" s="294"/>
      <c r="AM297" s="294"/>
      <c r="AN297" s="294"/>
      <c r="AO297" s="249"/>
      <c r="AP297" s="294"/>
      <c r="AQ297" s="294"/>
      <c r="AR297" s="294"/>
      <c r="AS297" s="294"/>
      <c r="AT297" s="296"/>
      <c r="AU297" s="221"/>
      <c r="IR297" s="221"/>
    </row>
    <row r="298" spans="1:252" s="100" customFormat="1" ht="13.5" customHeight="1" x14ac:dyDescent="0.3">
      <c r="A298" s="655"/>
      <c r="B298" s="234"/>
      <c r="C298" s="104"/>
      <c r="D298" s="1277" t="s">
        <v>791</v>
      </c>
      <c r="E298" s="1278"/>
      <c r="F298" s="1279"/>
      <c r="G298" s="297">
        <v>0</v>
      </c>
      <c r="H298" s="297">
        <v>0</v>
      </c>
      <c r="I298" s="297">
        <v>0</v>
      </c>
      <c r="J298" s="297">
        <v>0</v>
      </c>
      <c r="K298" s="297">
        <v>0</v>
      </c>
      <c r="L298" s="297">
        <v>0</v>
      </c>
      <c r="M298" s="297">
        <v>0</v>
      </c>
      <c r="N298" s="297">
        <v>0</v>
      </c>
      <c r="O298" s="297">
        <v>0</v>
      </c>
      <c r="P298" s="297">
        <v>0</v>
      </c>
      <c r="Q298" s="297">
        <v>0</v>
      </c>
      <c r="R298" s="297">
        <v>0</v>
      </c>
      <c r="S298" s="531">
        <f t="shared" si="62"/>
        <v>0</v>
      </c>
      <c r="T298" s="531">
        <f t="shared" si="63"/>
        <v>0</v>
      </c>
      <c r="U298" s="260"/>
      <c r="V298" s="1301"/>
      <c r="W298" s="1302"/>
      <c r="X298" s="1302"/>
      <c r="Y298" s="1303"/>
      <c r="Z298" s="294"/>
      <c r="AA298" s="294"/>
      <c r="AB298" s="294"/>
      <c r="AC298" s="295"/>
      <c r="AD298" s="237"/>
      <c r="AE298" s="220"/>
      <c r="AF298" s="220"/>
      <c r="AG298" s="220"/>
      <c r="AH298" s="226"/>
      <c r="AI298" s="227"/>
      <c r="AJ298" s="227"/>
      <c r="AK298" s="294"/>
      <c r="AL298" s="294"/>
      <c r="AM298" s="294"/>
      <c r="AN298" s="294"/>
      <c r="AO298" s="249"/>
      <c r="AP298" s="294"/>
      <c r="AQ298" s="294"/>
      <c r="AR298" s="294"/>
      <c r="AS298" s="294"/>
      <c r="AT298" s="296"/>
      <c r="AU298" s="221"/>
      <c r="IR298" s="221"/>
    </row>
    <row r="299" spans="1:252" s="103" customFormat="1" ht="13.5" customHeight="1" x14ac:dyDescent="0.3">
      <c r="A299" s="658"/>
      <c r="B299" s="231"/>
      <c r="C299" s="148"/>
      <c r="D299" s="1292" t="s">
        <v>281</v>
      </c>
      <c r="E299" s="1293"/>
      <c r="F299" s="1294"/>
      <c r="G299" s="754">
        <f>G34</f>
        <v>0</v>
      </c>
      <c r="H299" s="754">
        <f>G299/31*28</f>
        <v>0</v>
      </c>
      <c r="I299" s="754">
        <f t="shared" ref="I299:R299" si="64">I34</f>
        <v>0</v>
      </c>
      <c r="J299" s="754">
        <f t="shared" si="64"/>
        <v>0</v>
      </c>
      <c r="K299" s="754">
        <f t="shared" si="64"/>
        <v>0</v>
      </c>
      <c r="L299" s="754">
        <f t="shared" si="64"/>
        <v>0</v>
      </c>
      <c r="M299" s="754">
        <f t="shared" si="64"/>
        <v>0</v>
      </c>
      <c r="N299" s="754">
        <f t="shared" si="64"/>
        <v>0</v>
      </c>
      <c r="O299" s="754">
        <f t="shared" si="64"/>
        <v>0</v>
      </c>
      <c r="P299" s="754">
        <f t="shared" si="64"/>
        <v>0</v>
      </c>
      <c r="Q299" s="754">
        <f t="shared" si="64"/>
        <v>0</v>
      </c>
      <c r="R299" s="754">
        <f t="shared" si="64"/>
        <v>0</v>
      </c>
      <c r="S299" s="531">
        <f t="shared" si="62"/>
        <v>0</v>
      </c>
      <c r="T299" s="531">
        <f t="shared" si="63"/>
        <v>0</v>
      </c>
      <c r="U299" s="257"/>
      <c r="V299" s="1267"/>
      <c r="W299" s="1268"/>
      <c r="X299" s="1268"/>
      <c r="Y299" s="1269"/>
      <c r="Z299" s="298"/>
      <c r="AA299" s="298"/>
      <c r="AB299" s="298"/>
      <c r="AC299" s="298"/>
      <c r="AD299" s="298"/>
      <c r="AE299" s="230"/>
      <c r="AF299" s="230"/>
      <c r="AG299" s="230"/>
      <c r="AH299" s="219"/>
      <c r="AI299" s="248"/>
      <c r="AJ299" s="248"/>
      <c r="AK299" s="300"/>
      <c r="AL299" s="298"/>
      <c r="AM299" s="298"/>
      <c r="AN299" s="298"/>
      <c r="AO299" s="301"/>
      <c r="AP299" s="298"/>
      <c r="AQ299" s="298"/>
      <c r="AR299" s="298"/>
      <c r="AS299" s="298"/>
      <c r="AT299" s="296"/>
      <c r="AU299" s="233"/>
      <c r="IR299" s="233"/>
    </row>
    <row r="300" spans="1:252" s="103" customFormat="1" ht="13.5" customHeight="1" x14ac:dyDescent="0.3">
      <c r="A300" s="658"/>
      <c r="B300" s="231"/>
      <c r="C300" s="148"/>
      <c r="D300" s="1292" t="s">
        <v>282</v>
      </c>
      <c r="E300" s="1293"/>
      <c r="F300" s="1294"/>
      <c r="G300" s="754">
        <v>0</v>
      </c>
      <c r="H300" s="754">
        <v>0</v>
      </c>
      <c r="I300" s="754">
        <v>0</v>
      </c>
      <c r="J300" s="754">
        <v>0</v>
      </c>
      <c r="K300" s="754">
        <v>0</v>
      </c>
      <c r="L300" s="754">
        <v>0</v>
      </c>
      <c r="M300" s="754">
        <v>0</v>
      </c>
      <c r="N300" s="754">
        <v>0</v>
      </c>
      <c r="O300" s="754">
        <v>0</v>
      </c>
      <c r="P300" s="754">
        <v>0</v>
      </c>
      <c r="Q300" s="754">
        <v>0</v>
      </c>
      <c r="R300" s="754">
        <v>0</v>
      </c>
      <c r="S300" s="531">
        <f t="shared" si="62"/>
        <v>0</v>
      </c>
      <c r="T300" s="531">
        <f t="shared" si="63"/>
        <v>0</v>
      </c>
      <c r="U300" s="257"/>
      <c r="V300" s="1267"/>
      <c r="W300" s="1268"/>
      <c r="X300" s="1268"/>
      <c r="Y300" s="1269"/>
      <c r="Z300" s="298"/>
      <c r="AA300" s="298"/>
      <c r="AB300" s="298"/>
      <c r="AC300" s="298"/>
      <c r="AD300" s="298"/>
      <c r="AE300" s="230"/>
      <c r="AF300" s="230"/>
      <c r="AG300" s="230"/>
      <c r="AH300" s="219"/>
      <c r="AI300" s="230"/>
      <c r="AJ300" s="230"/>
      <c r="AK300" s="230"/>
      <c r="AL300" s="298"/>
      <c r="AM300" s="298"/>
      <c r="AN300" s="298"/>
      <c r="AO300" s="302"/>
      <c r="AP300" s="298"/>
      <c r="AQ300" s="298"/>
      <c r="AR300" s="298"/>
      <c r="AS300" s="298"/>
      <c r="AT300" s="296"/>
      <c r="AU300" s="233"/>
      <c r="IR300" s="233"/>
    </row>
    <row r="301" spans="1:252" s="103" customFormat="1" x14ac:dyDescent="0.3">
      <c r="A301" s="658"/>
      <c r="B301" s="231"/>
      <c r="C301" s="148"/>
      <c r="D301" s="1283" t="s">
        <v>283</v>
      </c>
      <c r="E301" s="1284"/>
      <c r="F301" s="1285"/>
      <c r="G301" s="733">
        <v>250000</v>
      </c>
      <c r="H301" s="733">
        <v>250000</v>
      </c>
      <c r="I301" s="733">
        <v>250000</v>
      </c>
      <c r="J301" s="733">
        <v>250000</v>
      </c>
      <c r="K301" s="733">
        <v>250000</v>
      </c>
      <c r="L301" s="733">
        <v>250000</v>
      </c>
      <c r="M301" s="733">
        <v>250000</v>
      </c>
      <c r="N301" s="733">
        <v>250000</v>
      </c>
      <c r="O301" s="733">
        <v>250000</v>
      </c>
      <c r="P301" s="733">
        <v>250000</v>
      </c>
      <c r="Q301" s="733">
        <v>250000</v>
      </c>
      <c r="R301" s="733">
        <v>250000</v>
      </c>
      <c r="S301" s="723">
        <f t="shared" si="62"/>
        <v>3000000</v>
      </c>
      <c r="T301" s="723">
        <f t="shared" si="63"/>
        <v>250000</v>
      </c>
      <c r="U301" s="629"/>
      <c r="V301" s="1350" t="s">
        <v>1223</v>
      </c>
      <c r="W301" s="1351"/>
      <c r="X301" s="1351"/>
      <c r="Y301" s="1352"/>
      <c r="Z301" s="298"/>
      <c r="AA301" s="298"/>
      <c r="AB301" s="298"/>
      <c r="AC301" s="298"/>
      <c r="AD301" s="239"/>
      <c r="AE301" s="230"/>
      <c r="AF301" s="230"/>
      <c r="AG301" s="230"/>
      <c r="AH301" s="219"/>
      <c r="AI301" s="230"/>
      <c r="AJ301" s="230"/>
      <c r="AK301" s="298"/>
      <c r="AL301" s="298"/>
      <c r="AM301" s="298"/>
      <c r="AN301" s="298"/>
      <c r="AO301" s="289"/>
      <c r="AP301" s="298"/>
      <c r="AQ301" s="298"/>
      <c r="AR301" s="298"/>
      <c r="AS301" s="298"/>
      <c r="AT301" s="296"/>
      <c r="AU301" s="233"/>
      <c r="IR301" s="233"/>
    </row>
    <row r="302" spans="1:252" s="100" customFormat="1" x14ac:dyDescent="0.3">
      <c r="A302" s="655"/>
      <c r="B302" s="234"/>
      <c r="C302" s="104"/>
      <c r="D302" s="1289" t="s">
        <v>83</v>
      </c>
      <c r="E302" s="1290"/>
      <c r="F302" s="1291"/>
      <c r="G302" s="740">
        <f t="shared" ref="G302:S302" si="65">G289+G293+G294+G295+G299+G300+G301</f>
        <v>252000</v>
      </c>
      <c r="H302" s="740">
        <f t="shared" si="65"/>
        <v>252000</v>
      </c>
      <c r="I302" s="740">
        <f t="shared" si="65"/>
        <v>252000</v>
      </c>
      <c r="J302" s="740">
        <f t="shared" si="65"/>
        <v>252000</v>
      </c>
      <c r="K302" s="740">
        <f t="shared" si="65"/>
        <v>252000</v>
      </c>
      <c r="L302" s="740">
        <f t="shared" si="65"/>
        <v>252000</v>
      </c>
      <c r="M302" s="740">
        <f t="shared" si="65"/>
        <v>252000</v>
      </c>
      <c r="N302" s="740">
        <f t="shared" si="65"/>
        <v>252000</v>
      </c>
      <c r="O302" s="740">
        <f t="shared" si="65"/>
        <v>252000</v>
      </c>
      <c r="P302" s="740">
        <f t="shared" si="65"/>
        <v>252000</v>
      </c>
      <c r="Q302" s="740">
        <f t="shared" si="65"/>
        <v>252000</v>
      </c>
      <c r="R302" s="740">
        <f t="shared" si="65"/>
        <v>252000</v>
      </c>
      <c r="S302" s="740">
        <f t="shared" si="65"/>
        <v>3024000</v>
      </c>
      <c r="T302" s="740">
        <f>T289+T293+T294+T295+T299+T300+T301</f>
        <v>252000</v>
      </c>
      <c r="U302" s="634"/>
      <c r="V302" s="1295"/>
      <c r="W302" s="1296"/>
      <c r="X302" s="1296"/>
      <c r="Y302" s="1297"/>
      <c r="Z302" s="296"/>
      <c r="AA302" s="296"/>
      <c r="AB302" s="296"/>
      <c r="AC302" s="296"/>
      <c r="AD302" s="296"/>
      <c r="AE302" s="220"/>
      <c r="AF302" s="220"/>
      <c r="AG302" s="220"/>
      <c r="AH302" s="248"/>
      <c r="AI302" s="220"/>
      <c r="AJ302" s="220"/>
      <c r="AK302" s="296"/>
      <c r="AL302" s="296"/>
      <c r="AM302" s="296"/>
      <c r="AN302" s="296"/>
      <c r="AO302" s="296"/>
      <c r="AP302" s="296"/>
      <c r="AQ302" s="296"/>
      <c r="AR302" s="296"/>
      <c r="AS302" s="296"/>
      <c r="AT302" s="296"/>
      <c r="AU302" s="221"/>
      <c r="IR302" s="221"/>
    </row>
    <row r="303" spans="1:252" s="100" customFormat="1" x14ac:dyDescent="0.3">
      <c r="A303" s="659"/>
      <c r="B303" s="563"/>
      <c r="C303" s="564"/>
      <c r="D303" s="1286" t="s">
        <v>84</v>
      </c>
      <c r="E303" s="1287"/>
      <c r="F303" s="1288"/>
      <c r="G303" s="740">
        <f t="shared" ref="G303:S303" si="66">G287+G302</f>
        <v>3236769.524355887</v>
      </c>
      <c r="H303" s="740">
        <f t="shared" si="66"/>
        <v>3174450.1686840313</v>
      </c>
      <c r="I303" s="740">
        <f t="shared" si="66"/>
        <v>3221008.1917758877</v>
      </c>
      <c r="J303" s="740">
        <f>J287+J302</f>
        <v>3274554.0263120746</v>
      </c>
      <c r="K303" s="740">
        <f t="shared" si="66"/>
        <v>3273073.6158163031</v>
      </c>
      <c r="L303" s="740">
        <f t="shared" si="66"/>
        <v>3271206.1690744245</v>
      </c>
      <c r="M303" s="740">
        <f t="shared" si="66"/>
        <v>3268949.8801781028</v>
      </c>
      <c r="N303" s="740">
        <f t="shared" si="66"/>
        <v>3266314.8801781028</v>
      </c>
      <c r="O303" s="740">
        <f t="shared" si="66"/>
        <v>3267949.4694134248</v>
      </c>
      <c r="P303" s="740">
        <f t="shared" si="66"/>
        <v>3272100.7939256025</v>
      </c>
      <c r="Q303" s="740">
        <f t="shared" si="66"/>
        <v>3265407.1690744245</v>
      </c>
      <c r="R303" s="740">
        <f t="shared" si="66"/>
        <v>3276556.6158163031</v>
      </c>
      <c r="S303" s="740">
        <f t="shared" si="66"/>
        <v>39068340.504604563</v>
      </c>
      <c r="T303" s="740">
        <f>T287+T302</f>
        <v>3255695.0420503812</v>
      </c>
      <c r="U303" s="635"/>
      <c r="V303" s="1353"/>
      <c r="W303" s="1354"/>
      <c r="X303" s="1354"/>
      <c r="Y303" s="1355"/>
      <c r="Z303" s="296"/>
      <c r="AA303" s="296"/>
      <c r="AB303" s="296"/>
      <c r="AC303" s="296"/>
      <c r="AD303" s="296"/>
      <c r="AE303" s="220"/>
      <c r="AF303" s="220"/>
      <c r="AG303" s="220"/>
      <c r="AH303" s="219"/>
      <c r="AI303" s="220"/>
      <c r="AJ303" s="220"/>
      <c r="AK303" s="296"/>
      <c r="AL303" s="296"/>
      <c r="AM303" s="296"/>
      <c r="AN303" s="296"/>
      <c r="AO303" s="296"/>
      <c r="AP303" s="296"/>
      <c r="AQ303" s="296"/>
      <c r="AR303" s="296"/>
      <c r="AS303" s="296"/>
      <c r="AT303" s="296"/>
      <c r="AU303" s="221"/>
      <c r="IR303" s="221"/>
    </row>
    <row r="304" spans="1:252" s="100" customFormat="1" ht="13.5" customHeight="1" x14ac:dyDescent="0.3">
      <c r="A304" s="99"/>
      <c r="B304" s="99"/>
      <c r="C304" s="304">
        <v>12</v>
      </c>
      <c r="D304" s="305" t="s">
        <v>670</v>
      </c>
      <c r="E304" s="306"/>
      <c r="F304" s="170"/>
      <c r="G304" s="307"/>
      <c r="H304" s="307"/>
      <c r="I304" s="307"/>
      <c r="J304" s="307"/>
      <c r="K304" s="307"/>
      <c r="L304" s="307"/>
      <c r="M304" s="307"/>
      <c r="N304" s="307"/>
      <c r="O304" s="307"/>
      <c r="P304" s="307"/>
      <c r="Q304" s="307"/>
      <c r="R304" s="307"/>
      <c r="S304" s="307"/>
      <c r="T304" s="307"/>
      <c r="U304" s="99"/>
      <c r="V304" s="99"/>
      <c r="W304" s="99"/>
      <c r="X304" s="99"/>
      <c r="Y304" s="99"/>
      <c r="AB304" s="221"/>
      <c r="AC304" s="221"/>
      <c r="AD304" s="221"/>
      <c r="AE304" s="221"/>
      <c r="AF304" s="221"/>
      <c r="AG304" s="221"/>
      <c r="AH304" s="221"/>
      <c r="AI304" s="221"/>
      <c r="AJ304" s="221"/>
      <c r="AK304" s="221"/>
      <c r="AL304" s="221"/>
      <c r="AM304" s="221"/>
      <c r="AN304" s="221"/>
      <c r="AO304" s="221"/>
      <c r="AP304" s="221"/>
      <c r="AQ304" s="221"/>
      <c r="AR304" s="221"/>
      <c r="AS304" s="221"/>
      <c r="AT304" s="221"/>
      <c r="AU304" s="221"/>
      <c r="IR304" s="221"/>
    </row>
    <row r="305" spans="1:252" s="100" customFormat="1" ht="13.5" customHeight="1" x14ac:dyDescent="0.3">
      <c r="A305" s="99"/>
      <c r="B305" s="99"/>
      <c r="D305" s="99"/>
      <c r="E305" s="99"/>
      <c r="F305" s="170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99"/>
      <c r="V305" s="99"/>
      <c r="W305" s="99"/>
      <c r="X305" s="99"/>
      <c r="Y305" s="99"/>
      <c r="AB305" s="221"/>
      <c r="AC305" s="221"/>
      <c r="AD305" s="221"/>
      <c r="AE305" s="221"/>
      <c r="AF305" s="221"/>
      <c r="AG305" s="221"/>
      <c r="AH305" s="221"/>
      <c r="AI305" s="221"/>
      <c r="AJ305" s="221"/>
      <c r="AK305" s="221"/>
      <c r="AL305" s="221"/>
      <c r="AM305" s="221"/>
      <c r="AN305" s="221"/>
      <c r="AO305" s="221"/>
      <c r="AP305" s="221"/>
      <c r="AQ305" s="221"/>
      <c r="AR305" s="221"/>
      <c r="AS305" s="221"/>
      <c r="AT305" s="221"/>
      <c r="AU305" s="221"/>
      <c r="IR305" s="221"/>
    </row>
    <row r="306" spans="1:252" s="312" customFormat="1" ht="18" customHeight="1" x14ac:dyDescent="0.15">
      <c r="A306" s="308"/>
      <c r="B306" s="308"/>
      <c r="C306" s="308"/>
      <c r="D306" s="741" t="s">
        <v>392</v>
      </c>
      <c r="E306" s="742"/>
      <c r="F306" s="743"/>
      <c r="G306" s="744">
        <f t="shared" ref="G306:T306" si="67">G40-G303</f>
        <v>40698.205644113012</v>
      </c>
      <c r="H306" s="745">
        <f t="shared" si="67"/>
        <v>103017.56131596863</v>
      </c>
      <c r="I306" s="745">
        <f t="shared" si="67"/>
        <v>56459.538224112242</v>
      </c>
      <c r="J306" s="745">
        <f t="shared" si="67"/>
        <v>2913.7036879253574</v>
      </c>
      <c r="K306" s="745">
        <f t="shared" si="67"/>
        <v>4394.1141836969182</v>
      </c>
      <c r="L306" s="745">
        <f t="shared" si="67"/>
        <v>6261.5609255754389</v>
      </c>
      <c r="M306" s="745">
        <f t="shared" si="67"/>
        <v>8517.8498218972236</v>
      </c>
      <c r="N306" s="745">
        <f t="shared" si="67"/>
        <v>11152.849821897224</v>
      </c>
      <c r="O306" s="745">
        <f t="shared" si="67"/>
        <v>9518.2605865751393</v>
      </c>
      <c r="P306" s="745">
        <f t="shared" si="67"/>
        <v>5366.9360743975267</v>
      </c>
      <c r="Q306" s="745">
        <f t="shared" si="67"/>
        <v>12060.560925575439</v>
      </c>
      <c r="R306" s="745">
        <f t="shared" si="67"/>
        <v>911.11418369691819</v>
      </c>
      <c r="S306" s="745">
        <f t="shared" si="67"/>
        <v>261272.2553954348</v>
      </c>
      <c r="T306" s="745">
        <f t="shared" si="67"/>
        <v>21772.68794961879</v>
      </c>
      <c r="U306" s="309"/>
      <c r="V306" s="310"/>
      <c r="W306" s="310"/>
      <c r="X306" s="310"/>
      <c r="Y306" s="310"/>
      <c r="Z306" s="311"/>
      <c r="AA306" s="311"/>
      <c r="AB306" s="311"/>
      <c r="AC306" s="311"/>
      <c r="AD306" s="311"/>
      <c r="AE306" s="311"/>
      <c r="AF306" s="311"/>
      <c r="AG306" s="311"/>
      <c r="AH306" s="311"/>
      <c r="AI306" s="311"/>
      <c r="AJ306" s="311"/>
      <c r="AK306" s="311"/>
      <c r="AL306" s="311"/>
      <c r="AM306" s="311"/>
      <c r="AN306" s="311"/>
      <c r="AO306" s="311"/>
      <c r="AP306" s="311"/>
      <c r="AQ306" s="311"/>
      <c r="AR306" s="311"/>
      <c r="AS306" s="311"/>
      <c r="AT306" s="311"/>
      <c r="AU306" s="311"/>
      <c r="IR306" s="311"/>
    </row>
    <row r="307" spans="1:252" s="312" customFormat="1" ht="14.25" customHeight="1" x14ac:dyDescent="0.15">
      <c r="A307" s="308"/>
      <c r="B307" s="308"/>
      <c r="C307" s="308"/>
      <c r="D307" s="310"/>
      <c r="E307" s="310"/>
      <c r="F307" s="313"/>
      <c r="G307" s="314"/>
      <c r="H307" s="314"/>
      <c r="I307" s="314"/>
      <c r="J307" s="314"/>
      <c r="K307" s="314"/>
      <c r="L307" s="314"/>
      <c r="M307" s="314"/>
      <c r="N307" s="314"/>
      <c r="O307" s="314"/>
      <c r="P307" s="314"/>
      <c r="Q307" s="314"/>
      <c r="R307" s="314"/>
      <c r="S307" s="314"/>
      <c r="T307" s="314"/>
      <c r="U307" s="309"/>
      <c r="V307" s="310"/>
      <c r="W307" s="310"/>
      <c r="X307" s="310"/>
      <c r="Y307" s="310"/>
      <c r="Z307" s="311"/>
      <c r="AA307" s="311"/>
      <c r="AB307" s="311"/>
      <c r="AC307" s="311"/>
      <c r="AD307" s="311"/>
      <c r="AE307" s="311"/>
      <c r="AF307" s="311"/>
      <c r="AG307" s="311"/>
      <c r="AH307" s="311"/>
      <c r="AI307" s="311"/>
      <c r="AJ307" s="311"/>
      <c r="AK307" s="311"/>
      <c r="AL307" s="311"/>
      <c r="AM307" s="311"/>
      <c r="AN307" s="311"/>
      <c r="AO307" s="311"/>
      <c r="AP307" s="311"/>
      <c r="AQ307" s="311"/>
      <c r="AR307" s="311"/>
      <c r="AS307" s="311"/>
      <c r="AT307" s="311"/>
      <c r="AU307" s="311"/>
      <c r="IR307" s="311"/>
    </row>
    <row r="308" spans="1:252" s="312" customFormat="1" hidden="1" x14ac:dyDescent="0.15">
      <c r="A308" s="308"/>
      <c r="B308" s="308"/>
      <c r="C308" s="315">
        <v>0.02</v>
      </c>
      <c r="D308" s="316" t="s">
        <v>750</v>
      </c>
      <c r="E308" s="317"/>
      <c r="F308" s="318"/>
      <c r="G308" s="319">
        <f>G40*$C$308</f>
        <v>65549.354600000006</v>
      </c>
      <c r="H308" s="319">
        <f t="shared" ref="H308:R308" si="68">H40*$C$308</f>
        <v>65549.354600000006</v>
      </c>
      <c r="I308" s="319">
        <f t="shared" si="68"/>
        <v>65549.354600000006</v>
      </c>
      <c r="J308" s="319">
        <f t="shared" si="68"/>
        <v>65549.354600000006</v>
      </c>
      <c r="K308" s="319">
        <f t="shared" si="68"/>
        <v>65549.354600000006</v>
      </c>
      <c r="L308" s="319">
        <f t="shared" si="68"/>
        <v>65549.354600000006</v>
      </c>
      <c r="M308" s="319">
        <f t="shared" si="68"/>
        <v>65549.354600000006</v>
      </c>
      <c r="N308" s="319">
        <f t="shared" si="68"/>
        <v>65549.354600000006</v>
      </c>
      <c r="O308" s="319">
        <f t="shared" si="68"/>
        <v>65549.354600000006</v>
      </c>
      <c r="P308" s="319">
        <f t="shared" si="68"/>
        <v>65549.354600000006</v>
      </c>
      <c r="Q308" s="319">
        <f t="shared" si="68"/>
        <v>65549.354600000006</v>
      </c>
      <c r="R308" s="319">
        <f t="shared" si="68"/>
        <v>65549.354600000006</v>
      </c>
      <c r="S308" s="319">
        <f>SUM(G308:R308)</f>
        <v>786592.2551999999</v>
      </c>
      <c r="T308" s="320">
        <f>AVERAGE(G308:R308)</f>
        <v>65549.354599999991</v>
      </c>
      <c r="U308" s="309"/>
      <c r="V308" s="310"/>
      <c r="W308" s="310"/>
      <c r="X308" s="310"/>
      <c r="Y308" s="310"/>
      <c r="Z308" s="311"/>
      <c r="AA308" s="311"/>
      <c r="AB308" s="311"/>
      <c r="AC308" s="311"/>
      <c r="AD308" s="311"/>
      <c r="AE308" s="311"/>
      <c r="AF308" s="311"/>
      <c r="AG308" s="311"/>
      <c r="AH308" s="311"/>
      <c r="AI308" s="311"/>
      <c r="AJ308" s="311"/>
      <c r="AK308" s="311"/>
      <c r="AL308" s="311"/>
      <c r="AM308" s="311"/>
      <c r="AN308" s="311"/>
      <c r="AO308" s="311"/>
      <c r="AP308" s="311"/>
      <c r="AQ308" s="311"/>
      <c r="AR308" s="311"/>
      <c r="AS308" s="311"/>
      <c r="AT308" s="311"/>
      <c r="AU308" s="311"/>
      <c r="IR308" s="311"/>
    </row>
    <row r="309" spans="1:252" s="100" customFormat="1" ht="14.25" customHeight="1" x14ac:dyDescent="0.3">
      <c r="F309" s="321"/>
      <c r="T309" s="221"/>
      <c r="U309" s="221"/>
      <c r="V309" s="221"/>
      <c r="W309" s="221"/>
      <c r="X309" s="221"/>
      <c r="Y309" s="221"/>
      <c r="Z309" s="221"/>
      <c r="AA309" s="221"/>
      <c r="AB309" s="221"/>
      <c r="AC309" s="221"/>
      <c r="AD309" s="221"/>
      <c r="AE309" s="221"/>
      <c r="AF309" s="221"/>
      <c r="AG309" s="221"/>
      <c r="AH309" s="221"/>
      <c r="AI309" s="221"/>
      <c r="AJ309" s="221"/>
      <c r="AK309" s="221"/>
      <c r="AL309" s="221"/>
      <c r="AM309" s="221"/>
      <c r="AN309" s="221"/>
      <c r="AO309" s="221"/>
      <c r="AP309" s="221"/>
      <c r="AQ309" s="221"/>
      <c r="AR309" s="221"/>
      <c r="AS309" s="221"/>
      <c r="AT309" s="221"/>
      <c r="AU309" s="221"/>
      <c r="IR309" s="221"/>
    </row>
    <row r="310" spans="1:252" s="100" customFormat="1" x14ac:dyDescent="0.3">
      <c r="F310" s="321"/>
      <c r="T310" s="221"/>
      <c r="U310" s="221"/>
      <c r="V310" s="221"/>
      <c r="W310" s="221"/>
      <c r="X310" s="221"/>
      <c r="Y310" s="221"/>
      <c r="Z310" s="221"/>
      <c r="AA310" s="221"/>
      <c r="AB310" s="221"/>
      <c r="AC310" s="221"/>
      <c r="AD310" s="221"/>
      <c r="AE310" s="221"/>
      <c r="AF310" s="221"/>
      <c r="AG310" s="221"/>
      <c r="AH310" s="221"/>
      <c r="AI310" s="221"/>
      <c r="AJ310" s="221"/>
      <c r="AK310" s="221"/>
      <c r="AL310" s="221"/>
      <c r="AM310" s="221"/>
      <c r="AN310" s="221"/>
      <c r="AO310" s="221"/>
      <c r="AP310" s="221"/>
      <c r="AQ310" s="221"/>
      <c r="AR310" s="221"/>
      <c r="AS310" s="221"/>
      <c r="AT310" s="221"/>
      <c r="AU310" s="221"/>
      <c r="IR310" s="221"/>
    </row>
    <row r="311" spans="1:252" s="100" customFormat="1" x14ac:dyDescent="0.3">
      <c r="A311" s="322"/>
      <c r="B311" s="322"/>
      <c r="C311" s="322"/>
      <c r="D311" s="322"/>
      <c r="E311" s="322"/>
      <c r="F311" s="321"/>
      <c r="H311" s="323"/>
      <c r="I311" s="323"/>
      <c r="J311" s="323"/>
      <c r="K311" s="323"/>
      <c r="L311" s="323"/>
      <c r="T311" s="221"/>
      <c r="U311" s="221"/>
      <c r="V311" s="221"/>
      <c r="W311" s="221"/>
      <c r="X311" s="221"/>
      <c r="Y311" s="221"/>
      <c r="Z311" s="221"/>
      <c r="AA311" s="221"/>
      <c r="AB311" s="221"/>
      <c r="AC311" s="221"/>
      <c r="AD311" s="221"/>
      <c r="AE311" s="221"/>
      <c r="AF311" s="221"/>
      <c r="AG311" s="221"/>
      <c r="AH311" s="221"/>
      <c r="AI311" s="221"/>
      <c r="AJ311" s="221"/>
      <c r="AK311" s="221"/>
      <c r="AL311" s="221"/>
      <c r="AM311" s="221"/>
      <c r="AN311" s="221"/>
      <c r="AO311" s="221"/>
      <c r="AP311" s="221"/>
      <c r="AQ311" s="221"/>
      <c r="AR311" s="221"/>
      <c r="AS311" s="221"/>
      <c r="AT311" s="221"/>
      <c r="AU311" s="221"/>
      <c r="IR311" s="221"/>
    </row>
    <row r="312" spans="1:252" hidden="1" x14ac:dyDescent="0.3">
      <c r="A312" s="1273" t="s">
        <v>377</v>
      </c>
      <c r="B312" s="1274"/>
      <c r="C312" s="1274"/>
      <c r="D312" s="1274"/>
      <c r="E312" s="1274"/>
      <c r="F312" s="1275"/>
      <c r="G312" s="324" t="s">
        <v>589</v>
      </c>
      <c r="H312" s="325"/>
      <c r="I312" s="326"/>
      <c r="J312" s="1276"/>
      <c r="K312" s="1276"/>
      <c r="L312" s="1276"/>
      <c r="M312" s="1276"/>
      <c r="N312" s="1276"/>
      <c r="P312" s="1276"/>
      <c r="Q312" s="1276"/>
      <c r="R312" s="1276"/>
      <c r="S312" s="1276"/>
      <c r="T312" s="1276"/>
    </row>
    <row r="313" spans="1:252" hidden="1" x14ac:dyDescent="0.3">
      <c r="A313" s="327" t="s">
        <v>581</v>
      </c>
      <c r="B313" s="328"/>
      <c r="C313" s="328"/>
      <c r="D313" s="328"/>
      <c r="E313" s="328"/>
      <c r="F313" s="329"/>
      <c r="G313" s="330" t="s">
        <v>590</v>
      </c>
      <c r="H313" s="325"/>
      <c r="I313" s="331"/>
      <c r="J313" s="1276"/>
      <c r="K313" s="1276"/>
      <c r="L313" s="1276"/>
      <c r="M313" s="1276"/>
      <c r="N313" s="1276"/>
      <c r="P313" s="332"/>
      <c r="Q313" s="333"/>
      <c r="R313" s="333"/>
      <c r="S313" s="333"/>
      <c r="T313" s="333"/>
    </row>
    <row r="314" spans="1:252" ht="8.25" hidden="1" customHeight="1" x14ac:dyDescent="0.3">
      <c r="A314" s="334"/>
      <c r="B314" s="335"/>
      <c r="C314" s="335"/>
      <c r="D314" s="335"/>
      <c r="E314" s="335"/>
      <c r="F314" s="336"/>
      <c r="G314" s="337"/>
      <c r="H314" s="325"/>
      <c r="I314" s="331"/>
      <c r="J314" s="216"/>
      <c r="K314" s="326"/>
      <c r="L314" s="326"/>
      <c r="M314" s="326"/>
      <c r="N314" s="326"/>
      <c r="P314" s="326"/>
      <c r="Q314" s="326"/>
      <c r="R314" s="326"/>
      <c r="S314" s="326"/>
      <c r="T314" s="326"/>
    </row>
    <row r="315" spans="1:252" hidden="1" x14ac:dyDescent="0.3">
      <c r="A315" s="338" t="s">
        <v>719</v>
      </c>
      <c r="B315" s="339"/>
      <c r="C315" s="339"/>
      <c r="D315" s="339"/>
      <c r="E315" s="339"/>
      <c r="F315" s="340"/>
      <c r="G315" s="341" t="s">
        <v>455</v>
      </c>
      <c r="H315" s="342"/>
      <c r="I315" s="331"/>
      <c r="J315" s="326"/>
      <c r="K315" s="326"/>
      <c r="L315" s="326"/>
      <c r="M315" s="326"/>
      <c r="N315" s="326"/>
      <c r="P315" s="326"/>
      <c r="Q315" s="326"/>
      <c r="R315" s="326"/>
      <c r="S315" s="326"/>
      <c r="T315" s="326"/>
    </row>
    <row r="316" spans="1:252" hidden="1" x14ac:dyDescent="0.3">
      <c r="A316" s="338" t="s">
        <v>457</v>
      </c>
      <c r="B316" s="339"/>
      <c r="C316" s="339"/>
      <c r="D316" s="339"/>
      <c r="E316" s="339"/>
      <c r="F316" s="340"/>
      <c r="G316" s="341" t="s">
        <v>456</v>
      </c>
      <c r="H316" s="342"/>
      <c r="I316" s="331"/>
      <c r="J316" s="326"/>
      <c r="K316" s="326"/>
      <c r="L316" s="326"/>
      <c r="M316" s="326"/>
      <c r="N316" s="326"/>
      <c r="P316" s="326"/>
      <c r="Q316" s="326"/>
      <c r="R316" s="326"/>
      <c r="S316" s="326"/>
      <c r="T316" s="326"/>
    </row>
    <row r="317" spans="1:252" hidden="1" x14ac:dyDescent="0.3">
      <c r="A317" s="338" t="s">
        <v>459</v>
      </c>
      <c r="B317" s="339"/>
      <c r="C317" s="339"/>
      <c r="D317" s="339"/>
      <c r="E317" s="339"/>
      <c r="F317" s="340"/>
      <c r="G317" s="341" t="s">
        <v>458</v>
      </c>
      <c r="H317" s="342"/>
      <c r="I317" s="331"/>
      <c r="J317" s="326"/>
      <c r="K317" s="326"/>
      <c r="L317" s="326"/>
      <c r="M317" s="326"/>
      <c r="N317" s="326"/>
      <c r="P317" s="326"/>
      <c r="Q317" s="326"/>
      <c r="R317" s="326"/>
      <c r="S317" s="326"/>
      <c r="T317" s="326"/>
    </row>
    <row r="318" spans="1:252" hidden="1" x14ac:dyDescent="0.3">
      <c r="A318" s="338" t="s">
        <v>461</v>
      </c>
      <c r="B318" s="339"/>
      <c r="C318" s="339"/>
      <c r="D318" s="339"/>
      <c r="E318" s="339"/>
      <c r="F318" s="340"/>
      <c r="G318" s="341" t="s">
        <v>460</v>
      </c>
      <c r="H318" s="342"/>
      <c r="I318" s="331"/>
      <c r="J318" s="326"/>
      <c r="K318" s="326"/>
      <c r="L318" s="326"/>
      <c r="M318" s="326"/>
      <c r="N318" s="326"/>
      <c r="P318" s="326"/>
      <c r="Q318" s="326"/>
      <c r="R318" s="326"/>
      <c r="S318" s="326"/>
      <c r="T318" s="326"/>
    </row>
    <row r="319" spans="1:252" hidden="1" x14ac:dyDescent="0.3">
      <c r="A319" s="338" t="s">
        <v>463</v>
      </c>
      <c r="B319" s="339"/>
      <c r="C319" s="339"/>
      <c r="D319" s="339"/>
      <c r="E319" s="339"/>
      <c r="F319" s="340"/>
      <c r="G319" s="341" t="s">
        <v>462</v>
      </c>
      <c r="H319" s="342"/>
      <c r="I319" s="331"/>
      <c r="J319" s="326"/>
      <c r="K319" s="326"/>
      <c r="L319" s="326"/>
      <c r="M319" s="326"/>
      <c r="N319" s="326"/>
      <c r="P319" s="326"/>
      <c r="Q319" s="326"/>
      <c r="R319" s="326"/>
      <c r="S319" s="326"/>
      <c r="T319" s="326"/>
    </row>
    <row r="320" spans="1:252" hidden="1" x14ac:dyDescent="0.3">
      <c r="A320" s="338" t="s">
        <v>465</v>
      </c>
      <c r="B320" s="339"/>
      <c r="C320" s="339"/>
      <c r="D320" s="339"/>
      <c r="E320" s="339"/>
      <c r="F320" s="340"/>
      <c r="G320" s="341" t="s">
        <v>464</v>
      </c>
      <c r="H320" s="342"/>
      <c r="I320" s="331"/>
      <c r="J320" s="326"/>
      <c r="K320" s="326"/>
      <c r="L320" s="326"/>
      <c r="M320" s="326"/>
      <c r="N320" s="326"/>
      <c r="P320" s="326"/>
      <c r="Q320" s="326"/>
      <c r="R320" s="326"/>
      <c r="S320" s="326"/>
      <c r="T320" s="326"/>
    </row>
    <row r="321" spans="1:20" ht="8.25" hidden="1" customHeight="1" x14ac:dyDescent="0.3">
      <c r="A321" s="343"/>
      <c r="B321" s="344"/>
      <c r="C321" s="344"/>
      <c r="D321" s="344"/>
      <c r="E321" s="344"/>
      <c r="F321" s="345"/>
      <c r="G321" s="337"/>
      <c r="H321" s="325"/>
      <c r="I321" s="331"/>
      <c r="J321" s="326"/>
      <c r="K321" s="326"/>
      <c r="L321" s="326"/>
      <c r="M321" s="326"/>
      <c r="N321" s="326"/>
      <c r="P321" s="326"/>
      <c r="Q321" s="326"/>
      <c r="R321" s="326"/>
      <c r="S321" s="326"/>
      <c r="T321" s="326"/>
    </row>
    <row r="322" spans="1:20" hidden="1" x14ac:dyDescent="0.3">
      <c r="A322" s="327" t="s">
        <v>582</v>
      </c>
      <c r="B322" s="328"/>
      <c r="C322" s="328"/>
      <c r="D322" s="328"/>
      <c r="E322" s="328"/>
      <c r="F322" s="329"/>
      <c r="G322" s="330" t="s">
        <v>591</v>
      </c>
      <c r="H322" s="325"/>
      <c r="I322" s="331"/>
      <c r="J322" s="326"/>
      <c r="K322" s="326"/>
      <c r="L322" s="326"/>
      <c r="M322" s="326"/>
      <c r="N322" s="326"/>
      <c r="P322" s="326"/>
      <c r="Q322" s="326"/>
      <c r="R322" s="326"/>
      <c r="S322" s="326"/>
      <c r="T322" s="326"/>
    </row>
    <row r="323" spans="1:20" ht="8.25" hidden="1" customHeight="1" x14ac:dyDescent="0.3">
      <c r="A323" s="334"/>
      <c r="B323" s="335"/>
      <c r="C323" s="335"/>
      <c r="D323" s="335"/>
      <c r="E323" s="335"/>
      <c r="F323" s="336"/>
      <c r="G323" s="337"/>
      <c r="H323" s="325"/>
      <c r="I323" s="331"/>
      <c r="J323" s="326"/>
      <c r="K323" s="326"/>
      <c r="L323" s="326"/>
      <c r="M323" s="326"/>
      <c r="N323" s="326"/>
      <c r="P323" s="326"/>
      <c r="Q323" s="326"/>
      <c r="R323" s="326"/>
      <c r="S323" s="326"/>
      <c r="T323" s="326"/>
    </row>
    <row r="324" spans="1:20" hidden="1" x14ac:dyDescent="0.3">
      <c r="A324" s="338" t="s">
        <v>528</v>
      </c>
      <c r="B324" s="339"/>
      <c r="C324" s="339"/>
      <c r="D324" s="339"/>
      <c r="E324" s="339"/>
      <c r="F324" s="340"/>
      <c r="G324" s="341" t="s">
        <v>466</v>
      </c>
      <c r="H324" s="342"/>
      <c r="I324" s="331"/>
      <c r="J324" s="326"/>
      <c r="K324" s="326"/>
      <c r="L324" s="326"/>
      <c r="M324" s="326"/>
      <c r="N324" s="326"/>
      <c r="P324" s="326"/>
      <c r="Q324" s="326"/>
      <c r="R324" s="326"/>
      <c r="S324" s="326"/>
      <c r="T324" s="326"/>
    </row>
    <row r="325" spans="1:20" hidden="1" x14ac:dyDescent="0.3">
      <c r="A325" s="338" t="s">
        <v>529</v>
      </c>
      <c r="B325" s="339"/>
      <c r="C325" s="339"/>
      <c r="D325" s="339"/>
      <c r="E325" s="339"/>
      <c r="F325" s="340"/>
      <c r="G325" s="341" t="s">
        <v>467</v>
      </c>
      <c r="H325" s="325"/>
      <c r="I325" s="331"/>
      <c r="J325" s="326"/>
      <c r="K325" s="326"/>
      <c r="L325" s="326"/>
      <c r="M325" s="326"/>
      <c r="N325" s="326"/>
    </row>
    <row r="326" spans="1:20" hidden="1" x14ac:dyDescent="0.3">
      <c r="A326" s="338" t="s">
        <v>720</v>
      </c>
      <c r="B326" s="339"/>
      <c r="C326" s="339"/>
      <c r="D326" s="339"/>
      <c r="E326" s="339"/>
      <c r="F326" s="340"/>
      <c r="G326" s="341" t="s">
        <v>468</v>
      </c>
      <c r="H326" s="325"/>
      <c r="I326" s="331"/>
      <c r="J326" s="326"/>
      <c r="K326" s="326"/>
      <c r="L326" s="326"/>
      <c r="M326" s="326"/>
      <c r="N326" s="326"/>
    </row>
    <row r="327" spans="1:20" hidden="1" x14ac:dyDescent="0.3">
      <c r="A327" s="338" t="s">
        <v>530</v>
      </c>
      <c r="B327" s="339"/>
      <c r="C327" s="339"/>
      <c r="D327" s="339"/>
      <c r="E327" s="339"/>
      <c r="F327" s="340"/>
      <c r="G327" s="341" t="s">
        <v>469</v>
      </c>
      <c r="H327" s="325"/>
      <c r="I327" s="331"/>
      <c r="J327" s="326"/>
      <c r="K327" s="326"/>
      <c r="L327" s="326"/>
      <c r="M327" s="326"/>
      <c r="N327" s="326"/>
    </row>
    <row r="328" spans="1:20" hidden="1" x14ac:dyDescent="0.3">
      <c r="A328" s="338" t="s">
        <v>531</v>
      </c>
      <c r="B328" s="339"/>
      <c r="C328" s="339"/>
      <c r="D328" s="339"/>
      <c r="E328" s="339"/>
      <c r="F328" s="340"/>
      <c r="G328" s="341" t="s">
        <v>470</v>
      </c>
      <c r="H328" s="325"/>
      <c r="I328" s="331"/>
      <c r="J328" s="326"/>
      <c r="K328" s="326"/>
      <c r="L328" s="326"/>
      <c r="M328" s="326"/>
      <c r="N328" s="326"/>
    </row>
    <row r="329" spans="1:20" ht="8.25" hidden="1" customHeight="1" x14ac:dyDescent="0.3">
      <c r="A329" s="343"/>
      <c r="B329" s="344"/>
      <c r="C329" s="344"/>
      <c r="D329" s="344"/>
      <c r="E329" s="344"/>
      <c r="F329" s="345"/>
      <c r="G329" s="337"/>
      <c r="H329" s="325"/>
      <c r="I329" s="331"/>
      <c r="J329" s="326"/>
      <c r="K329" s="326"/>
      <c r="L329" s="326"/>
      <c r="M329" s="326"/>
      <c r="N329" s="326"/>
    </row>
    <row r="330" spans="1:20" hidden="1" x14ac:dyDescent="0.3">
      <c r="A330" s="327" t="s">
        <v>583</v>
      </c>
      <c r="B330" s="328"/>
      <c r="C330" s="328"/>
      <c r="D330" s="328"/>
      <c r="E330" s="328"/>
      <c r="F330" s="329"/>
      <c r="G330" s="330" t="s">
        <v>592</v>
      </c>
      <c r="H330" s="325"/>
      <c r="I330" s="331"/>
      <c r="J330" s="326"/>
      <c r="K330" s="326"/>
      <c r="L330" s="326"/>
      <c r="M330" s="326"/>
      <c r="N330" s="326"/>
    </row>
    <row r="331" spans="1:20" ht="8.25" hidden="1" customHeight="1" x14ac:dyDescent="0.3">
      <c r="A331" s="334"/>
      <c r="B331" s="335"/>
      <c r="C331" s="335"/>
      <c r="D331" s="335"/>
      <c r="E331" s="335"/>
      <c r="F331" s="336"/>
      <c r="G331" s="337"/>
      <c r="H331" s="325"/>
      <c r="I331" s="331"/>
      <c r="J331" s="326"/>
      <c r="K331" s="326"/>
      <c r="L331" s="326"/>
      <c r="M331" s="326"/>
      <c r="N331" s="326"/>
    </row>
    <row r="332" spans="1:20" hidden="1" x14ac:dyDescent="0.3">
      <c r="A332" s="338" t="s">
        <v>532</v>
      </c>
      <c r="B332" s="339"/>
      <c r="C332" s="339"/>
      <c r="D332" s="339"/>
      <c r="E332" s="339"/>
      <c r="F332" s="340"/>
      <c r="G332" s="341" t="s">
        <v>471</v>
      </c>
      <c r="H332" s="325"/>
      <c r="I332" s="331"/>
      <c r="J332" s="326"/>
      <c r="K332" s="326"/>
      <c r="L332" s="326"/>
      <c r="M332" s="326"/>
      <c r="N332" s="326"/>
    </row>
    <row r="333" spans="1:20" hidden="1" x14ac:dyDescent="0.3">
      <c r="A333" s="338" t="s">
        <v>533</v>
      </c>
      <c r="B333" s="339"/>
      <c r="C333" s="339"/>
      <c r="D333" s="339"/>
      <c r="E333" s="339"/>
      <c r="F333" s="340"/>
      <c r="G333" s="341" t="s">
        <v>472</v>
      </c>
      <c r="H333" s="325"/>
      <c r="I333" s="331"/>
    </row>
    <row r="334" spans="1:20" hidden="1" x14ac:dyDescent="0.3">
      <c r="A334" s="338" t="s">
        <v>534</v>
      </c>
      <c r="B334" s="339"/>
      <c r="C334" s="339"/>
      <c r="D334" s="339"/>
      <c r="E334" s="339"/>
      <c r="F334" s="340"/>
      <c r="G334" s="341" t="s">
        <v>473</v>
      </c>
      <c r="H334" s="325"/>
      <c r="I334" s="331"/>
      <c r="J334" s="1276"/>
      <c r="K334" s="1276"/>
      <c r="L334" s="1276"/>
      <c r="M334" s="1276"/>
      <c r="N334" s="1276"/>
    </row>
    <row r="335" spans="1:20" hidden="1" x14ac:dyDescent="0.3">
      <c r="A335" s="338" t="s">
        <v>649</v>
      </c>
      <c r="B335" s="339"/>
      <c r="C335" s="339"/>
      <c r="D335" s="339"/>
      <c r="E335" s="339"/>
      <c r="F335" s="340"/>
      <c r="G335" s="341" t="s">
        <v>474</v>
      </c>
      <c r="H335" s="325"/>
      <c r="I335" s="331"/>
      <c r="J335" s="326"/>
      <c r="K335" s="326"/>
      <c r="L335" s="326"/>
      <c r="M335" s="326"/>
      <c r="N335" s="326"/>
    </row>
    <row r="336" spans="1:20" hidden="1" x14ac:dyDescent="0.3">
      <c r="A336" s="338" t="s">
        <v>535</v>
      </c>
      <c r="B336" s="339"/>
      <c r="C336" s="339"/>
      <c r="D336" s="339"/>
      <c r="E336" s="339"/>
      <c r="F336" s="340"/>
      <c r="G336" s="341" t="s">
        <v>475</v>
      </c>
      <c r="H336" s="325"/>
      <c r="I336" s="331"/>
      <c r="J336" s="326"/>
      <c r="K336" s="326"/>
      <c r="L336" s="326"/>
      <c r="M336" s="326"/>
      <c r="N336" s="326"/>
    </row>
    <row r="337" spans="1:14" hidden="1" x14ac:dyDescent="0.3">
      <c r="A337" s="338" t="s">
        <v>536</v>
      </c>
      <c r="B337" s="339"/>
      <c r="C337" s="339"/>
      <c r="D337" s="339"/>
      <c r="E337" s="339"/>
      <c r="F337" s="340"/>
      <c r="G337" s="341" t="s">
        <v>476</v>
      </c>
      <c r="H337" s="325"/>
      <c r="I337" s="331"/>
      <c r="J337" s="326"/>
      <c r="K337" s="326"/>
      <c r="L337" s="326"/>
      <c r="M337" s="326"/>
      <c r="N337" s="326"/>
    </row>
    <row r="338" spans="1:14" hidden="1" x14ac:dyDescent="0.3">
      <c r="A338" s="338" t="s">
        <v>648</v>
      </c>
      <c r="B338" s="339"/>
      <c r="C338" s="339"/>
      <c r="D338" s="339"/>
      <c r="E338" s="339"/>
      <c r="F338" s="340"/>
      <c r="G338" s="341" t="s">
        <v>477</v>
      </c>
      <c r="H338" s="325"/>
      <c r="I338" s="331"/>
      <c r="J338" s="326"/>
      <c r="K338" s="326"/>
      <c r="L338" s="326"/>
      <c r="M338" s="326"/>
      <c r="N338" s="326"/>
    </row>
    <row r="339" spans="1:14" hidden="1" x14ac:dyDescent="0.3">
      <c r="A339" s="338" t="s">
        <v>537</v>
      </c>
      <c r="B339" s="339"/>
      <c r="C339" s="339"/>
      <c r="D339" s="339"/>
      <c r="E339" s="339"/>
      <c r="F339" s="340"/>
      <c r="G339" s="341" t="s">
        <v>478</v>
      </c>
      <c r="H339" s="325"/>
      <c r="I339" s="331"/>
      <c r="J339" s="326"/>
      <c r="K339" s="326"/>
      <c r="L339" s="326"/>
      <c r="M339" s="326"/>
      <c r="N339" s="326"/>
    </row>
    <row r="340" spans="1:14" hidden="1" x14ac:dyDescent="0.3">
      <c r="A340" s="338" t="s">
        <v>538</v>
      </c>
      <c r="B340" s="339"/>
      <c r="C340" s="339"/>
      <c r="D340" s="339"/>
      <c r="E340" s="339"/>
      <c r="F340" s="340"/>
      <c r="G340" s="341" t="s">
        <v>479</v>
      </c>
      <c r="H340" s="325"/>
      <c r="I340" s="331"/>
      <c r="J340" s="326"/>
      <c r="K340" s="326"/>
      <c r="L340" s="326"/>
      <c r="M340" s="326"/>
      <c r="N340" s="326"/>
    </row>
    <row r="341" spans="1:14" hidden="1" x14ac:dyDescent="0.3">
      <c r="A341" s="1270" t="s">
        <v>446</v>
      </c>
      <c r="B341" s="1271"/>
      <c r="C341" s="1271"/>
      <c r="D341" s="1271"/>
      <c r="E341" s="1271"/>
      <c r="F341" s="1272"/>
      <c r="G341" s="337"/>
      <c r="H341" s="325"/>
      <c r="I341" s="331"/>
      <c r="J341" s="326"/>
      <c r="K341" s="326"/>
      <c r="L341" s="326"/>
      <c r="M341" s="326"/>
      <c r="N341" s="326"/>
    </row>
    <row r="342" spans="1:14" hidden="1" x14ac:dyDescent="0.3">
      <c r="A342" s="327" t="s">
        <v>584</v>
      </c>
      <c r="B342" s="346"/>
      <c r="C342" s="346"/>
      <c r="D342" s="346"/>
      <c r="E342" s="346"/>
      <c r="F342" s="347"/>
      <c r="G342" s="330" t="s">
        <v>585</v>
      </c>
      <c r="H342" s="325"/>
      <c r="I342" s="331"/>
      <c r="J342" s="326"/>
      <c r="K342" s="326"/>
      <c r="L342" s="326"/>
      <c r="M342" s="326"/>
      <c r="N342" s="326"/>
    </row>
    <row r="343" spans="1:14" ht="8.25" hidden="1" customHeight="1" x14ac:dyDescent="0.3">
      <c r="A343" s="334"/>
      <c r="B343" s="348"/>
      <c r="C343" s="348"/>
      <c r="D343" s="348"/>
      <c r="E343" s="348"/>
      <c r="F343" s="349"/>
      <c r="G343" s="337"/>
      <c r="H343" s="325"/>
      <c r="I343" s="331"/>
      <c r="J343" s="326"/>
      <c r="K343" s="326"/>
      <c r="L343" s="326"/>
      <c r="M343" s="326"/>
      <c r="N343" s="326"/>
    </row>
    <row r="344" spans="1:14" hidden="1" x14ac:dyDescent="0.3">
      <c r="A344" s="338" t="s">
        <v>539</v>
      </c>
      <c r="B344" s="350"/>
      <c r="C344" s="350"/>
      <c r="D344" s="350"/>
      <c r="E344" s="350"/>
      <c r="F344" s="351"/>
      <c r="G344" s="341" t="s">
        <v>480</v>
      </c>
      <c r="H344" s="325"/>
      <c r="I344" s="331"/>
      <c r="J344" s="326"/>
      <c r="K344" s="326"/>
      <c r="L344" s="326"/>
      <c r="M344" s="326"/>
      <c r="N344" s="326"/>
    </row>
    <row r="345" spans="1:14" hidden="1" x14ac:dyDescent="0.3">
      <c r="A345" s="338" t="s">
        <v>540</v>
      </c>
      <c r="B345" s="350"/>
      <c r="C345" s="350"/>
      <c r="D345" s="350"/>
      <c r="E345" s="350"/>
      <c r="F345" s="351"/>
      <c r="G345" s="341" t="s">
        <v>481</v>
      </c>
      <c r="H345" s="325"/>
      <c r="I345" s="331"/>
      <c r="J345" s="326"/>
      <c r="K345" s="326"/>
      <c r="L345" s="326"/>
      <c r="M345" s="326"/>
      <c r="N345" s="326"/>
    </row>
    <row r="346" spans="1:14" hidden="1" x14ac:dyDescent="0.3">
      <c r="A346" s="338" t="s">
        <v>541</v>
      </c>
      <c r="B346" s="350"/>
      <c r="C346" s="350"/>
      <c r="D346" s="350"/>
      <c r="E346" s="350"/>
      <c r="F346" s="351"/>
      <c r="G346" s="341" t="s">
        <v>482</v>
      </c>
      <c r="H346" s="325"/>
      <c r="I346" s="331"/>
    </row>
    <row r="347" spans="1:14" hidden="1" x14ac:dyDescent="0.3">
      <c r="A347" s="338" t="s">
        <v>542</v>
      </c>
      <c r="B347" s="350"/>
      <c r="C347" s="350"/>
      <c r="D347" s="350"/>
      <c r="E347" s="350"/>
      <c r="F347" s="351"/>
      <c r="G347" s="341" t="s">
        <v>483</v>
      </c>
      <c r="H347" s="325"/>
      <c r="I347" s="331"/>
      <c r="J347" s="333"/>
      <c r="K347" s="333"/>
      <c r="L347" s="333"/>
      <c r="M347" s="333"/>
      <c r="N347" s="333"/>
    </row>
    <row r="348" spans="1:14" hidden="1" x14ac:dyDescent="0.3">
      <c r="A348" s="338" t="s">
        <v>721</v>
      </c>
      <c r="B348" s="350"/>
      <c r="C348" s="350"/>
      <c r="D348" s="350"/>
      <c r="E348" s="350"/>
      <c r="F348" s="351"/>
      <c r="G348" s="341" t="s">
        <v>484</v>
      </c>
      <c r="H348" s="325"/>
      <c r="I348" s="331"/>
      <c r="J348" s="326"/>
      <c r="K348" s="326"/>
      <c r="L348" s="326"/>
      <c r="M348" s="326"/>
      <c r="N348" s="326"/>
    </row>
    <row r="349" spans="1:14" hidden="1" x14ac:dyDescent="0.3">
      <c r="A349" s="338" t="s">
        <v>722</v>
      </c>
      <c r="B349" s="350"/>
      <c r="C349" s="350"/>
      <c r="D349" s="350"/>
      <c r="E349" s="350"/>
      <c r="F349" s="351"/>
      <c r="G349" s="341" t="s">
        <v>485</v>
      </c>
      <c r="H349" s="325"/>
      <c r="I349" s="331"/>
      <c r="J349" s="326"/>
      <c r="K349" s="326"/>
      <c r="L349" s="326"/>
      <c r="M349" s="326"/>
      <c r="N349" s="326"/>
    </row>
    <row r="350" spans="1:14" hidden="1" x14ac:dyDescent="0.3">
      <c r="A350" s="338" t="s">
        <v>724</v>
      </c>
      <c r="B350" s="350"/>
      <c r="C350" s="350"/>
      <c r="D350" s="350"/>
      <c r="E350" s="350"/>
      <c r="F350" s="350"/>
      <c r="G350" s="341" t="s">
        <v>486</v>
      </c>
      <c r="H350" s="325"/>
      <c r="I350" s="331"/>
      <c r="J350" s="326"/>
      <c r="K350" s="326"/>
      <c r="L350" s="326"/>
      <c r="M350" s="326"/>
      <c r="N350" s="326"/>
    </row>
    <row r="351" spans="1:14" hidden="1" x14ac:dyDescent="0.3">
      <c r="A351" s="338" t="s">
        <v>543</v>
      </c>
      <c r="B351" s="350"/>
      <c r="C351" s="350"/>
      <c r="D351" s="350"/>
      <c r="E351" s="350"/>
      <c r="F351" s="351"/>
      <c r="G351" s="341" t="s">
        <v>487</v>
      </c>
      <c r="H351" s="325"/>
      <c r="I351" s="331"/>
      <c r="J351" s="326"/>
      <c r="K351" s="326"/>
      <c r="L351" s="326"/>
      <c r="M351" s="326"/>
      <c r="N351" s="326"/>
    </row>
    <row r="352" spans="1:14" hidden="1" x14ac:dyDescent="0.3">
      <c r="A352" s="338" t="s">
        <v>544</v>
      </c>
      <c r="B352" s="350"/>
      <c r="C352" s="350"/>
      <c r="D352" s="350"/>
      <c r="E352" s="350"/>
      <c r="F352" s="351"/>
      <c r="G352" s="341" t="s">
        <v>488</v>
      </c>
      <c r="H352" s="325"/>
      <c r="I352" s="331"/>
      <c r="J352" s="326"/>
      <c r="K352" s="326"/>
      <c r="L352" s="326"/>
      <c r="M352" s="326"/>
      <c r="N352" s="326"/>
    </row>
    <row r="353" spans="1:14" hidden="1" x14ac:dyDescent="0.3">
      <c r="A353" s="338" t="s">
        <v>545</v>
      </c>
      <c r="B353" s="350"/>
      <c r="C353" s="350"/>
      <c r="D353" s="350"/>
      <c r="E353" s="350"/>
      <c r="F353" s="351"/>
      <c r="G353" s="341" t="s">
        <v>489</v>
      </c>
      <c r="H353" s="325"/>
      <c r="I353" s="331"/>
      <c r="J353" s="326"/>
      <c r="K353" s="326"/>
      <c r="L353" s="326"/>
      <c r="M353" s="326"/>
      <c r="N353" s="326"/>
    </row>
    <row r="354" spans="1:14" hidden="1" x14ac:dyDescent="0.3">
      <c r="A354" s="338" t="s">
        <v>546</v>
      </c>
      <c r="B354" s="350"/>
      <c r="C354" s="350"/>
      <c r="D354" s="350"/>
      <c r="E354" s="350"/>
      <c r="F354" s="351"/>
      <c r="G354" s="341" t="s">
        <v>490</v>
      </c>
      <c r="H354" s="325"/>
      <c r="I354" s="331"/>
      <c r="J354" s="326"/>
      <c r="K354" s="326"/>
      <c r="L354" s="326"/>
      <c r="M354" s="326"/>
      <c r="N354" s="326"/>
    </row>
    <row r="355" spans="1:14" hidden="1" x14ac:dyDescent="0.3">
      <c r="A355" s="338" t="s">
        <v>547</v>
      </c>
      <c r="B355" s="350"/>
      <c r="C355" s="350"/>
      <c r="D355" s="350"/>
      <c r="E355" s="350"/>
      <c r="F355" s="351"/>
      <c r="G355" s="341" t="s">
        <v>491</v>
      </c>
      <c r="H355" s="325"/>
      <c r="I355" s="331"/>
      <c r="J355" s="326"/>
      <c r="K355" s="326"/>
      <c r="L355" s="326"/>
      <c r="M355" s="326"/>
      <c r="N355" s="326"/>
    </row>
    <row r="356" spans="1:14" hidden="1" x14ac:dyDescent="0.3">
      <c r="A356" s="338" t="s">
        <v>548</v>
      </c>
      <c r="B356" s="350"/>
      <c r="C356" s="350"/>
      <c r="D356" s="350"/>
      <c r="E356" s="350"/>
      <c r="F356" s="351"/>
      <c r="G356" s="341" t="s">
        <v>492</v>
      </c>
      <c r="H356" s="325"/>
      <c r="I356" s="331"/>
      <c r="J356" s="326"/>
      <c r="K356" s="326"/>
      <c r="L356" s="326"/>
      <c r="M356" s="326"/>
      <c r="N356" s="326"/>
    </row>
    <row r="357" spans="1:14" hidden="1" x14ac:dyDescent="0.3">
      <c r="A357" s="338" t="s">
        <v>549</v>
      </c>
      <c r="B357" s="350"/>
      <c r="C357" s="350"/>
      <c r="D357" s="350"/>
      <c r="E357" s="350"/>
      <c r="F357" s="351"/>
      <c r="G357" s="341" t="s">
        <v>493</v>
      </c>
      <c r="H357" s="325"/>
      <c r="I357" s="331"/>
      <c r="J357" s="326"/>
      <c r="K357" s="326"/>
      <c r="L357" s="326"/>
      <c r="M357" s="326"/>
      <c r="N357" s="326"/>
    </row>
    <row r="358" spans="1:14" hidden="1" x14ac:dyDescent="0.3">
      <c r="A358" s="338" t="s">
        <v>550</v>
      </c>
      <c r="B358" s="350"/>
      <c r="C358" s="350"/>
      <c r="D358" s="350"/>
      <c r="E358" s="350"/>
      <c r="F358" s="351"/>
      <c r="G358" s="341" t="s">
        <v>494</v>
      </c>
      <c r="H358" s="325"/>
      <c r="I358" s="331"/>
      <c r="J358" s="326"/>
      <c r="K358" s="326"/>
      <c r="L358" s="326"/>
      <c r="M358" s="326"/>
      <c r="N358" s="326"/>
    </row>
    <row r="359" spans="1:14" hidden="1" x14ac:dyDescent="0.3">
      <c r="A359" s="338" t="s">
        <v>551</v>
      </c>
      <c r="B359" s="350"/>
      <c r="C359" s="350"/>
      <c r="D359" s="350"/>
      <c r="E359" s="350"/>
      <c r="F359" s="351"/>
      <c r="G359" s="341" t="s">
        <v>495</v>
      </c>
      <c r="H359" s="325"/>
      <c r="I359" s="331"/>
      <c r="J359" s="326"/>
      <c r="K359" s="326"/>
      <c r="L359" s="326"/>
      <c r="M359" s="326"/>
      <c r="N359" s="326"/>
    </row>
    <row r="360" spans="1:14" hidden="1" x14ac:dyDescent="0.3">
      <c r="A360" s="338" t="s">
        <v>552</v>
      </c>
      <c r="B360" s="350"/>
      <c r="C360" s="350"/>
      <c r="D360" s="350"/>
      <c r="E360" s="350"/>
      <c r="F360" s="351"/>
      <c r="G360" s="341" t="s">
        <v>496</v>
      </c>
      <c r="H360" s="325"/>
      <c r="I360" s="331"/>
      <c r="J360" s="326"/>
      <c r="K360" s="326"/>
      <c r="L360" s="326"/>
      <c r="M360" s="326"/>
      <c r="N360" s="326"/>
    </row>
    <row r="361" spans="1:14" ht="8.25" hidden="1" customHeight="1" x14ac:dyDescent="0.3">
      <c r="A361" s="343"/>
      <c r="B361" s="352"/>
      <c r="C361" s="352"/>
      <c r="D361" s="352"/>
      <c r="E361" s="352"/>
      <c r="F361" s="353"/>
      <c r="G361" s="337"/>
      <c r="H361" s="325"/>
      <c r="I361" s="331"/>
      <c r="J361" s="326"/>
      <c r="K361" s="326"/>
      <c r="L361" s="326"/>
      <c r="M361" s="326"/>
      <c r="N361" s="326"/>
    </row>
    <row r="362" spans="1:14" hidden="1" x14ac:dyDescent="0.3">
      <c r="A362" s="327" t="s">
        <v>586</v>
      </c>
      <c r="B362" s="346"/>
      <c r="C362" s="346"/>
      <c r="D362" s="346"/>
      <c r="E362" s="346"/>
      <c r="F362" s="347"/>
      <c r="G362" s="330" t="s">
        <v>593</v>
      </c>
      <c r="H362" s="325"/>
      <c r="I362" s="331"/>
      <c r="J362" s="326"/>
      <c r="K362" s="326"/>
      <c r="L362" s="326"/>
      <c r="M362" s="326"/>
      <c r="N362" s="326"/>
    </row>
    <row r="363" spans="1:14" ht="8.25" hidden="1" customHeight="1" x14ac:dyDescent="0.3">
      <c r="A363" s="334"/>
      <c r="B363" s="348"/>
      <c r="C363" s="348"/>
      <c r="D363" s="348"/>
      <c r="E363" s="348"/>
      <c r="F363" s="349"/>
      <c r="G363" s="337"/>
      <c r="H363" s="325"/>
      <c r="I363" s="331"/>
      <c r="J363" s="326"/>
      <c r="K363" s="326"/>
      <c r="L363" s="326"/>
      <c r="M363" s="326"/>
      <c r="N363" s="326"/>
    </row>
    <row r="364" spans="1:14" hidden="1" x14ac:dyDescent="0.3">
      <c r="A364" s="338" t="s">
        <v>553</v>
      </c>
      <c r="B364" s="350"/>
      <c r="C364" s="350"/>
      <c r="D364" s="350"/>
      <c r="E364" s="350"/>
      <c r="F364" s="351"/>
      <c r="G364" s="341" t="s">
        <v>497</v>
      </c>
      <c r="H364" s="325"/>
      <c r="I364" s="331"/>
      <c r="J364" s="326"/>
      <c r="K364" s="326"/>
      <c r="L364" s="326"/>
      <c r="M364" s="326"/>
      <c r="N364" s="326"/>
    </row>
    <row r="365" spans="1:14" hidden="1" x14ac:dyDescent="0.3">
      <c r="A365" s="338" t="s">
        <v>669</v>
      </c>
      <c r="B365" s="350"/>
      <c r="C365" s="350"/>
      <c r="D365" s="350"/>
      <c r="E365" s="350"/>
      <c r="F365" s="351"/>
      <c r="G365" s="341" t="s">
        <v>498</v>
      </c>
      <c r="H365" s="325"/>
      <c r="I365" s="331"/>
      <c r="J365" s="326"/>
      <c r="K365" s="326"/>
      <c r="L365" s="326"/>
      <c r="M365" s="326"/>
      <c r="N365" s="326"/>
    </row>
    <row r="366" spans="1:14" hidden="1" x14ac:dyDescent="0.3">
      <c r="A366" s="338" t="s">
        <v>554</v>
      </c>
      <c r="B366" s="350"/>
      <c r="C366" s="350"/>
      <c r="D366" s="350"/>
      <c r="E366" s="350"/>
      <c r="F366" s="351"/>
      <c r="G366" s="341" t="s">
        <v>499</v>
      </c>
      <c r="H366" s="325"/>
      <c r="I366" s="331"/>
      <c r="J366" s="326"/>
      <c r="K366" s="326"/>
      <c r="L366" s="326"/>
      <c r="M366" s="326"/>
      <c r="N366" s="326"/>
    </row>
    <row r="367" spans="1:14" hidden="1" x14ac:dyDescent="0.3">
      <c r="A367" s="338" t="s">
        <v>555</v>
      </c>
      <c r="B367" s="350"/>
      <c r="C367" s="350"/>
      <c r="D367" s="350"/>
      <c r="E367" s="350"/>
      <c r="F367" s="351"/>
      <c r="G367" s="341" t="s">
        <v>500</v>
      </c>
      <c r="H367" s="325"/>
      <c r="I367" s="331"/>
      <c r="J367" s="326"/>
      <c r="K367" s="326"/>
      <c r="L367" s="326"/>
      <c r="M367" s="326"/>
      <c r="N367" s="326"/>
    </row>
    <row r="368" spans="1:14" hidden="1" x14ac:dyDescent="0.3">
      <c r="A368" s="338" t="s">
        <v>556</v>
      </c>
      <c r="B368" s="350"/>
      <c r="C368" s="350"/>
      <c r="D368" s="350"/>
      <c r="E368" s="350"/>
      <c r="F368" s="351"/>
      <c r="G368" s="341" t="s">
        <v>501</v>
      </c>
      <c r="H368" s="325"/>
      <c r="I368" s="331"/>
      <c r="J368" s="326"/>
      <c r="K368" s="326"/>
      <c r="L368" s="326"/>
      <c r="M368" s="326"/>
      <c r="N368" s="326"/>
    </row>
    <row r="369" spans="1:14" hidden="1" x14ac:dyDescent="0.3">
      <c r="A369" s="338" t="s">
        <v>557</v>
      </c>
      <c r="B369" s="350"/>
      <c r="C369" s="350"/>
      <c r="D369" s="350"/>
      <c r="E369" s="350"/>
      <c r="F369" s="351"/>
      <c r="G369" s="341" t="s">
        <v>502</v>
      </c>
      <c r="H369" s="325"/>
      <c r="I369" s="331"/>
    </row>
    <row r="370" spans="1:14" hidden="1" x14ac:dyDescent="0.3">
      <c r="A370" s="354" t="s">
        <v>558</v>
      </c>
      <c r="B370" s="355"/>
      <c r="C370" s="355"/>
      <c r="D370" s="355"/>
      <c r="E370" s="355"/>
      <c r="F370" s="356"/>
      <c r="G370" s="341" t="s">
        <v>503</v>
      </c>
      <c r="H370" s="325"/>
      <c r="I370" s="331"/>
      <c r="J370" s="332"/>
      <c r="K370" s="333"/>
      <c r="L370" s="333"/>
      <c r="M370" s="333"/>
      <c r="N370" s="333"/>
    </row>
    <row r="371" spans="1:14" hidden="1" x14ac:dyDescent="0.3">
      <c r="A371" s="338" t="s">
        <v>559</v>
      </c>
      <c r="B371" s="350"/>
      <c r="C371" s="350"/>
      <c r="D371" s="350"/>
      <c r="E371" s="350"/>
      <c r="F371" s="351"/>
      <c r="G371" s="341" t="s">
        <v>504</v>
      </c>
      <c r="H371" s="325"/>
      <c r="I371" s="331"/>
      <c r="J371" s="326"/>
      <c r="K371" s="326"/>
      <c r="L371" s="326"/>
      <c r="M371" s="326"/>
      <c r="N371" s="326"/>
    </row>
    <row r="372" spans="1:14" hidden="1" x14ac:dyDescent="0.3">
      <c r="A372" s="338" t="s">
        <v>723</v>
      </c>
      <c r="B372" s="350"/>
      <c r="C372" s="350"/>
      <c r="D372" s="350"/>
      <c r="E372" s="350"/>
      <c r="F372" s="351"/>
      <c r="G372" s="341" t="s">
        <v>505</v>
      </c>
      <c r="H372" s="325"/>
      <c r="I372" s="331"/>
      <c r="J372" s="326"/>
      <c r="K372" s="326"/>
      <c r="L372" s="326"/>
      <c r="M372" s="326"/>
      <c r="N372" s="326"/>
    </row>
    <row r="373" spans="1:14" hidden="1" x14ac:dyDescent="0.3">
      <c r="A373" s="338" t="s">
        <v>560</v>
      </c>
      <c r="B373" s="350"/>
      <c r="C373" s="350"/>
      <c r="D373" s="350"/>
      <c r="E373" s="350"/>
      <c r="F373" s="351"/>
      <c r="G373" s="341" t="s">
        <v>506</v>
      </c>
      <c r="H373" s="325"/>
      <c r="I373" s="331"/>
      <c r="J373" s="326"/>
      <c r="K373" s="326"/>
      <c r="L373" s="326"/>
      <c r="M373" s="326"/>
      <c r="N373" s="326"/>
    </row>
    <row r="374" spans="1:14" ht="8.25" hidden="1" customHeight="1" x14ac:dyDescent="0.3">
      <c r="A374" s="343"/>
      <c r="B374" s="352"/>
      <c r="C374" s="352"/>
      <c r="D374" s="352"/>
      <c r="E374" s="352"/>
      <c r="F374" s="353"/>
      <c r="G374" s="330"/>
      <c r="H374" s="325"/>
      <c r="I374" s="331"/>
      <c r="J374" s="326"/>
      <c r="K374" s="326"/>
      <c r="L374" s="326"/>
      <c r="M374" s="326"/>
      <c r="N374" s="326"/>
    </row>
    <row r="375" spans="1:14" hidden="1" x14ac:dyDescent="0.3">
      <c r="A375" s="327" t="s">
        <v>668</v>
      </c>
      <c r="B375" s="346"/>
      <c r="C375" s="346"/>
      <c r="D375" s="346"/>
      <c r="E375" s="346"/>
      <c r="F375" s="347"/>
      <c r="G375" s="330" t="s">
        <v>588</v>
      </c>
      <c r="H375" s="325"/>
      <c r="I375" s="331"/>
      <c r="J375" s="326"/>
      <c r="K375" s="326"/>
      <c r="L375" s="326"/>
      <c r="M375" s="326"/>
      <c r="N375" s="326"/>
    </row>
    <row r="376" spans="1:14" ht="8.25" hidden="1" customHeight="1" x14ac:dyDescent="0.3">
      <c r="A376" s="334"/>
      <c r="B376" s="348"/>
      <c r="C376" s="348"/>
      <c r="D376" s="348"/>
      <c r="E376" s="348"/>
      <c r="F376" s="349"/>
      <c r="G376" s="337"/>
      <c r="H376" s="325"/>
      <c r="I376" s="331"/>
      <c r="J376" s="326"/>
      <c r="K376" s="326"/>
      <c r="L376" s="326"/>
      <c r="M376" s="326"/>
      <c r="N376" s="326"/>
    </row>
    <row r="377" spans="1:14" hidden="1" x14ac:dyDescent="0.3">
      <c r="A377" s="338" t="s">
        <v>561</v>
      </c>
      <c r="B377" s="350"/>
      <c r="C377" s="350"/>
      <c r="D377" s="350"/>
      <c r="E377" s="350"/>
      <c r="F377" s="351"/>
      <c r="G377" s="341" t="s">
        <v>507</v>
      </c>
      <c r="H377" s="325"/>
      <c r="I377" s="331"/>
      <c r="J377" s="326"/>
      <c r="K377" s="326"/>
      <c r="L377" s="326"/>
      <c r="M377" s="326"/>
      <c r="N377" s="326"/>
    </row>
    <row r="378" spans="1:14" hidden="1" x14ac:dyDescent="0.3">
      <c r="A378" s="338" t="s">
        <v>562</v>
      </c>
      <c r="B378" s="350"/>
      <c r="C378" s="350"/>
      <c r="D378" s="350"/>
      <c r="E378" s="350"/>
      <c r="F378" s="351"/>
      <c r="G378" s="341" t="s">
        <v>508</v>
      </c>
      <c r="H378" s="325"/>
      <c r="I378" s="331"/>
      <c r="J378" s="326"/>
      <c r="K378" s="326"/>
      <c r="L378" s="326"/>
      <c r="M378" s="326"/>
      <c r="N378" s="326"/>
    </row>
    <row r="379" spans="1:14" hidden="1" x14ac:dyDescent="0.3">
      <c r="A379" s="338" t="s">
        <v>563</v>
      </c>
      <c r="B379" s="350"/>
      <c r="C379" s="350"/>
      <c r="D379" s="350"/>
      <c r="E379" s="350"/>
      <c r="F379" s="351"/>
      <c r="G379" s="341" t="s">
        <v>509</v>
      </c>
      <c r="H379" s="325"/>
      <c r="I379" s="331"/>
      <c r="J379" s="326"/>
      <c r="K379" s="326"/>
      <c r="L379" s="326"/>
      <c r="M379" s="326"/>
      <c r="N379" s="326"/>
    </row>
    <row r="380" spans="1:14" hidden="1" x14ac:dyDescent="0.3">
      <c r="A380" s="338" t="s">
        <v>564</v>
      </c>
      <c r="B380" s="350"/>
      <c r="C380" s="350"/>
      <c r="D380" s="350"/>
      <c r="E380" s="350"/>
      <c r="F380" s="351"/>
      <c r="G380" s="341" t="s">
        <v>510</v>
      </c>
      <c r="H380" s="325"/>
      <c r="I380" s="331"/>
      <c r="J380" s="326"/>
      <c r="K380" s="326"/>
      <c r="L380" s="326"/>
      <c r="M380" s="326"/>
      <c r="N380" s="326"/>
    </row>
    <row r="381" spans="1:14" hidden="1" x14ac:dyDescent="0.3">
      <c r="A381" s="338" t="s">
        <v>565</v>
      </c>
      <c r="B381" s="350"/>
      <c r="C381" s="350"/>
      <c r="D381" s="350"/>
      <c r="E381" s="350"/>
      <c r="F381" s="351"/>
      <c r="G381" s="341" t="s">
        <v>511</v>
      </c>
      <c r="H381" s="325"/>
      <c r="I381" s="331"/>
      <c r="J381" s="326"/>
      <c r="K381" s="326"/>
      <c r="L381" s="326"/>
      <c r="M381" s="326"/>
      <c r="N381" s="326"/>
    </row>
    <row r="382" spans="1:14" hidden="1" x14ac:dyDescent="0.3">
      <c r="A382" s="338" t="s">
        <v>566</v>
      </c>
      <c r="B382" s="350"/>
      <c r="C382" s="350"/>
      <c r="D382" s="350"/>
      <c r="E382" s="350"/>
      <c r="F382" s="351"/>
      <c r="G382" s="341" t="s">
        <v>512</v>
      </c>
      <c r="H382" s="325"/>
      <c r="I382" s="331"/>
      <c r="J382" s="326"/>
      <c r="K382" s="326"/>
      <c r="L382" s="326"/>
      <c r="M382" s="326"/>
      <c r="N382" s="326"/>
    </row>
    <row r="383" spans="1:14" hidden="1" x14ac:dyDescent="0.3">
      <c r="A383" s="338" t="s">
        <v>567</v>
      </c>
      <c r="B383" s="350"/>
      <c r="C383" s="350"/>
      <c r="D383" s="350"/>
      <c r="E383" s="350"/>
      <c r="F383" s="351"/>
      <c r="G383" s="341" t="s">
        <v>513</v>
      </c>
      <c r="H383" s="325"/>
      <c r="I383" s="331"/>
      <c r="J383" s="326"/>
      <c r="K383" s="326"/>
      <c r="L383" s="326"/>
      <c r="M383" s="326"/>
      <c r="N383" s="326"/>
    </row>
    <row r="384" spans="1:14" hidden="1" x14ac:dyDescent="0.3">
      <c r="A384" s="338" t="s">
        <v>568</v>
      </c>
      <c r="B384" s="350"/>
      <c r="C384" s="350"/>
      <c r="D384" s="350"/>
      <c r="E384" s="350"/>
      <c r="F384" s="351"/>
      <c r="G384" s="341" t="s">
        <v>514</v>
      </c>
      <c r="H384" s="325"/>
      <c r="I384" s="331"/>
      <c r="J384" s="326"/>
      <c r="K384" s="326"/>
      <c r="L384" s="326"/>
      <c r="M384" s="326"/>
      <c r="N384" s="326"/>
    </row>
    <row r="385" spans="1:9" hidden="1" x14ac:dyDescent="0.3">
      <c r="A385" s="338" t="s">
        <v>569</v>
      </c>
      <c r="B385" s="350"/>
      <c r="C385" s="350"/>
      <c r="D385" s="350"/>
      <c r="E385" s="350"/>
      <c r="F385" s="351"/>
      <c r="G385" s="341" t="s">
        <v>515</v>
      </c>
      <c r="H385" s="325"/>
      <c r="I385" s="331"/>
    </row>
    <row r="386" spans="1:9" hidden="1" x14ac:dyDescent="0.3">
      <c r="A386" s="338" t="s">
        <v>570</v>
      </c>
      <c r="B386" s="350"/>
      <c r="C386" s="350"/>
      <c r="D386" s="350"/>
      <c r="E386" s="350"/>
      <c r="F386" s="351"/>
      <c r="G386" s="341" t="s">
        <v>516</v>
      </c>
      <c r="H386" s="325"/>
      <c r="I386" s="331"/>
    </row>
    <row r="387" spans="1:9" hidden="1" x14ac:dyDescent="0.3">
      <c r="A387" s="338" t="s">
        <v>571</v>
      </c>
      <c r="B387" s="350"/>
      <c r="C387" s="350"/>
      <c r="D387" s="350"/>
      <c r="E387" s="350"/>
      <c r="F387" s="351"/>
      <c r="G387" s="341" t="s">
        <v>517</v>
      </c>
      <c r="H387" s="325"/>
      <c r="I387" s="331"/>
    </row>
    <row r="388" spans="1:9" hidden="1" x14ac:dyDescent="0.3">
      <c r="A388" s="338" t="s">
        <v>572</v>
      </c>
      <c r="B388" s="350"/>
      <c r="C388" s="350"/>
      <c r="D388" s="350"/>
      <c r="E388" s="350"/>
      <c r="F388" s="351"/>
      <c r="G388" s="341" t="s">
        <v>518</v>
      </c>
      <c r="H388" s="325"/>
      <c r="I388" s="331"/>
    </row>
    <row r="389" spans="1:9" hidden="1" x14ac:dyDescent="0.3">
      <c r="A389" s="338" t="s">
        <v>573</v>
      </c>
      <c r="B389" s="350"/>
      <c r="C389" s="350"/>
      <c r="D389" s="350"/>
      <c r="E389" s="350"/>
      <c r="F389" s="351"/>
      <c r="G389" s="341" t="s">
        <v>519</v>
      </c>
      <c r="H389" s="325"/>
      <c r="I389" s="331"/>
    </row>
    <row r="390" spans="1:9" hidden="1" x14ac:dyDescent="0.3">
      <c r="A390" s="338" t="s">
        <v>574</v>
      </c>
      <c r="B390" s="350"/>
      <c r="C390" s="350"/>
      <c r="D390" s="350"/>
      <c r="E390" s="350"/>
      <c r="F390" s="351"/>
      <c r="G390" s="341" t="s">
        <v>520</v>
      </c>
      <c r="H390" s="325"/>
      <c r="I390" s="331"/>
    </row>
    <row r="391" spans="1:9" hidden="1" x14ac:dyDescent="0.3">
      <c r="A391" s="338" t="s">
        <v>575</v>
      </c>
      <c r="B391" s="350"/>
      <c r="C391" s="350"/>
      <c r="D391" s="350"/>
      <c r="E391" s="350"/>
      <c r="F391" s="351"/>
      <c r="G391" s="341" t="s">
        <v>521</v>
      </c>
      <c r="H391" s="325"/>
      <c r="I391" s="331"/>
    </row>
    <row r="392" spans="1:9" hidden="1" x14ac:dyDescent="0.3">
      <c r="A392" s="338" t="s">
        <v>576</v>
      </c>
      <c r="B392" s="350"/>
      <c r="C392" s="350"/>
      <c r="D392" s="350"/>
      <c r="E392" s="350"/>
      <c r="F392" s="351"/>
      <c r="G392" s="341" t="s">
        <v>522</v>
      </c>
      <c r="H392" s="325"/>
      <c r="I392" s="331"/>
    </row>
    <row r="393" spans="1:9" hidden="1" x14ac:dyDescent="0.3">
      <c r="A393" s="338" t="s">
        <v>577</v>
      </c>
      <c r="B393" s="350"/>
      <c r="C393" s="350"/>
      <c r="D393" s="350"/>
      <c r="E393" s="350"/>
      <c r="F393" s="351"/>
      <c r="G393" s="341" t="s">
        <v>523</v>
      </c>
      <c r="H393" s="325"/>
      <c r="I393" s="331"/>
    </row>
    <row r="394" spans="1:9" hidden="1" x14ac:dyDescent="0.3">
      <c r="A394" s="338" t="s">
        <v>578</v>
      </c>
      <c r="B394" s="350"/>
      <c r="C394" s="350"/>
      <c r="D394" s="350"/>
      <c r="E394" s="350"/>
      <c r="F394" s="351"/>
      <c r="G394" s="341" t="s">
        <v>524</v>
      </c>
      <c r="H394" s="325"/>
      <c r="I394" s="331"/>
    </row>
    <row r="395" spans="1:9" hidden="1" x14ac:dyDescent="0.3">
      <c r="A395" s="1270" t="s">
        <v>445</v>
      </c>
      <c r="B395" s="1271"/>
      <c r="C395" s="1271"/>
      <c r="D395" s="1271"/>
      <c r="E395" s="1271"/>
      <c r="F395" s="1272"/>
      <c r="G395" s="337"/>
      <c r="H395" s="325"/>
    </row>
    <row r="396" spans="1:9" hidden="1" x14ac:dyDescent="0.3">
      <c r="A396" s="327" t="s">
        <v>587</v>
      </c>
      <c r="B396" s="346"/>
      <c r="C396" s="346"/>
      <c r="D396" s="346"/>
      <c r="E396" s="346"/>
      <c r="F396" s="347"/>
      <c r="G396" s="330" t="s">
        <v>594</v>
      </c>
      <c r="H396" s="325"/>
    </row>
    <row r="397" spans="1:9" ht="8.25" hidden="1" customHeight="1" x14ac:dyDescent="0.3">
      <c r="A397" s="334"/>
      <c r="B397" s="348"/>
      <c r="C397" s="348"/>
      <c r="D397" s="348"/>
      <c r="E397" s="348"/>
      <c r="F397" s="349"/>
      <c r="G397" s="330"/>
      <c r="H397" s="325"/>
    </row>
    <row r="398" spans="1:9" hidden="1" x14ac:dyDescent="0.3">
      <c r="A398" s="338" t="s">
        <v>580</v>
      </c>
      <c r="B398" s="350"/>
      <c r="C398" s="350"/>
      <c r="D398" s="350"/>
      <c r="E398" s="350"/>
      <c r="F398" s="351"/>
      <c r="G398" s="341" t="s">
        <v>525</v>
      </c>
      <c r="H398" s="325"/>
    </row>
    <row r="399" spans="1:9" hidden="1" x14ac:dyDescent="0.3">
      <c r="A399" s="338" t="s">
        <v>545</v>
      </c>
      <c r="B399" s="350"/>
      <c r="C399" s="350"/>
      <c r="D399" s="350"/>
      <c r="E399" s="350"/>
      <c r="F399" s="351"/>
      <c r="G399" s="341"/>
      <c r="H399" s="325"/>
    </row>
    <row r="400" spans="1:9" hidden="1" x14ac:dyDescent="0.3">
      <c r="A400" s="338" t="s">
        <v>650</v>
      </c>
      <c r="B400" s="350"/>
      <c r="C400" s="350"/>
      <c r="D400" s="350"/>
      <c r="E400" s="350"/>
      <c r="F400" s="351"/>
      <c r="G400" s="341"/>
      <c r="H400" s="325"/>
    </row>
    <row r="401" spans="1:8" hidden="1" x14ac:dyDescent="0.3">
      <c r="A401" s="338" t="s">
        <v>656</v>
      </c>
      <c r="B401" s="350"/>
      <c r="C401" s="350"/>
      <c r="D401" s="350"/>
      <c r="E401" s="350"/>
      <c r="F401" s="351"/>
      <c r="G401" s="341"/>
      <c r="H401" s="325"/>
    </row>
    <row r="402" spans="1:8" hidden="1" x14ac:dyDescent="0.3">
      <c r="A402" s="338" t="s">
        <v>651</v>
      </c>
      <c r="B402" s="350"/>
      <c r="C402" s="350"/>
      <c r="D402" s="350"/>
      <c r="E402" s="350"/>
      <c r="F402" s="351"/>
      <c r="G402" s="341"/>
      <c r="H402" s="325"/>
    </row>
    <row r="403" spans="1:8" hidden="1" x14ac:dyDescent="0.3">
      <c r="A403" s="338" t="s">
        <v>652</v>
      </c>
      <c r="B403" s="350"/>
      <c r="C403" s="350"/>
      <c r="D403" s="350"/>
      <c r="E403" s="350"/>
      <c r="F403" s="351"/>
      <c r="G403" s="341"/>
      <c r="H403" s="325"/>
    </row>
    <row r="404" spans="1:8" hidden="1" x14ac:dyDescent="0.3">
      <c r="A404" s="338" t="s">
        <v>653</v>
      </c>
      <c r="B404" s="350"/>
      <c r="C404" s="350"/>
      <c r="D404" s="350"/>
      <c r="E404" s="350"/>
      <c r="F404" s="351"/>
      <c r="G404" s="341"/>
      <c r="H404" s="325"/>
    </row>
    <row r="405" spans="1:8" hidden="1" x14ac:dyDescent="0.3">
      <c r="A405" s="338" t="s">
        <v>654</v>
      </c>
      <c r="B405" s="350"/>
      <c r="C405" s="350"/>
      <c r="D405" s="350"/>
      <c r="E405" s="350"/>
      <c r="F405" s="351"/>
      <c r="G405" s="341"/>
      <c r="H405" s="325"/>
    </row>
    <row r="406" spans="1:8" hidden="1" x14ac:dyDescent="0.3">
      <c r="A406" s="338" t="s">
        <v>655</v>
      </c>
      <c r="B406" s="350"/>
      <c r="C406" s="350"/>
      <c r="D406" s="350"/>
      <c r="E406" s="350"/>
      <c r="F406" s="351"/>
      <c r="G406" s="341"/>
      <c r="H406" s="325"/>
    </row>
    <row r="407" spans="1:8" ht="8.25" hidden="1" customHeight="1" x14ac:dyDescent="0.3">
      <c r="A407" s="338"/>
      <c r="B407" s="350"/>
      <c r="C407" s="350"/>
      <c r="D407" s="350"/>
      <c r="E407" s="350"/>
      <c r="F407" s="351"/>
      <c r="G407" s="341"/>
      <c r="H407" s="325"/>
    </row>
    <row r="408" spans="1:8" hidden="1" x14ac:dyDescent="0.3">
      <c r="A408" s="327" t="s">
        <v>658</v>
      </c>
      <c r="B408" s="346"/>
      <c r="C408" s="346"/>
      <c r="D408" s="346"/>
      <c r="E408" s="346"/>
      <c r="F408" s="347"/>
      <c r="G408" s="341"/>
      <c r="H408" s="325"/>
    </row>
    <row r="409" spans="1:8" ht="8.25" hidden="1" customHeight="1" x14ac:dyDescent="0.3">
      <c r="A409" s="338"/>
      <c r="B409" s="350"/>
      <c r="C409" s="350"/>
      <c r="D409" s="350"/>
      <c r="E409" s="350"/>
      <c r="F409" s="351"/>
      <c r="G409" s="341"/>
      <c r="H409" s="325"/>
    </row>
    <row r="410" spans="1:8" hidden="1" x14ac:dyDescent="0.3">
      <c r="A410" s="338" t="s">
        <v>657</v>
      </c>
      <c r="B410" s="350"/>
      <c r="C410" s="350"/>
      <c r="D410" s="350"/>
      <c r="E410" s="350"/>
      <c r="F410" s="351"/>
      <c r="G410" s="341"/>
      <c r="H410" s="325"/>
    </row>
    <row r="411" spans="1:8" hidden="1" x14ac:dyDescent="0.3">
      <c r="A411" s="338" t="s">
        <v>659</v>
      </c>
      <c r="B411" s="350"/>
      <c r="C411" s="350"/>
      <c r="D411" s="350"/>
      <c r="E411" s="350"/>
      <c r="F411" s="351"/>
      <c r="G411" s="341"/>
      <c r="H411" s="325"/>
    </row>
    <row r="412" spans="1:8" hidden="1" x14ac:dyDescent="0.3">
      <c r="A412" s="338" t="s">
        <v>660</v>
      </c>
      <c r="B412" s="350"/>
      <c r="C412" s="350"/>
      <c r="D412" s="350"/>
      <c r="E412" s="350"/>
      <c r="F412" s="351"/>
      <c r="G412" s="341"/>
      <c r="H412" s="325"/>
    </row>
    <row r="413" spans="1:8" hidden="1" x14ac:dyDescent="0.3">
      <c r="A413" s="338" t="s">
        <v>662</v>
      </c>
      <c r="B413" s="350"/>
      <c r="C413" s="350"/>
      <c r="D413" s="350"/>
      <c r="E413" s="350"/>
      <c r="F413" s="351"/>
      <c r="G413" s="341"/>
      <c r="H413" s="325"/>
    </row>
    <row r="414" spans="1:8" hidden="1" x14ac:dyDescent="0.3">
      <c r="A414" s="338" t="s">
        <v>661</v>
      </c>
      <c r="B414" s="350"/>
      <c r="C414" s="350"/>
      <c r="D414" s="350"/>
      <c r="E414" s="350"/>
      <c r="F414" s="351"/>
      <c r="G414" s="341"/>
      <c r="H414" s="325"/>
    </row>
    <row r="415" spans="1:8" ht="8.25" hidden="1" customHeight="1" x14ac:dyDescent="0.3">
      <c r="A415" s="338"/>
      <c r="B415" s="350"/>
      <c r="C415" s="350"/>
      <c r="D415" s="350"/>
      <c r="E415" s="350"/>
      <c r="F415" s="351"/>
      <c r="G415" s="341"/>
      <c r="H415" s="325"/>
    </row>
    <row r="416" spans="1:8" hidden="1" x14ac:dyDescent="0.3">
      <c r="A416" s="327" t="s">
        <v>663</v>
      </c>
      <c r="B416" s="346"/>
      <c r="C416" s="346"/>
      <c r="D416" s="346"/>
      <c r="E416" s="346"/>
      <c r="F416" s="347"/>
      <c r="G416" s="341"/>
      <c r="H416" s="325"/>
    </row>
    <row r="417" spans="1:8" ht="8.25" hidden="1" customHeight="1" x14ac:dyDescent="0.3">
      <c r="A417" s="357"/>
      <c r="B417" s="358"/>
      <c r="C417" s="358"/>
      <c r="D417" s="358"/>
      <c r="E417" s="358"/>
      <c r="F417" s="359"/>
      <c r="G417" s="341"/>
      <c r="H417" s="325"/>
    </row>
    <row r="418" spans="1:8" hidden="1" x14ac:dyDescent="0.3">
      <c r="A418" s="338" t="s">
        <v>664</v>
      </c>
      <c r="B418" s="350"/>
      <c r="C418" s="350"/>
      <c r="D418" s="350"/>
      <c r="E418" s="350"/>
      <c r="F418" s="351"/>
      <c r="G418" s="341"/>
      <c r="H418" s="325"/>
    </row>
    <row r="419" spans="1:8" hidden="1" x14ac:dyDescent="0.3">
      <c r="A419" s="338" t="s">
        <v>665</v>
      </c>
      <c r="B419" s="350"/>
      <c r="C419" s="350"/>
      <c r="D419" s="350"/>
      <c r="E419" s="350"/>
      <c r="F419" s="351"/>
      <c r="G419" s="341"/>
      <c r="H419" s="325"/>
    </row>
    <row r="420" spans="1:8" hidden="1" x14ac:dyDescent="0.3">
      <c r="A420" s="338" t="s">
        <v>666</v>
      </c>
      <c r="B420" s="350"/>
      <c r="C420" s="350"/>
      <c r="D420" s="350"/>
      <c r="E420" s="350"/>
      <c r="F420" s="351"/>
      <c r="G420" s="341"/>
      <c r="H420" s="325"/>
    </row>
    <row r="421" spans="1:8" hidden="1" x14ac:dyDescent="0.3">
      <c r="A421" s="338" t="s">
        <v>667</v>
      </c>
      <c r="B421" s="350"/>
      <c r="C421" s="350"/>
      <c r="D421" s="350"/>
      <c r="E421" s="350"/>
      <c r="F421" s="351"/>
      <c r="G421" s="341" t="s">
        <v>526</v>
      </c>
      <c r="H421" s="325"/>
    </row>
    <row r="422" spans="1:8" hidden="1" x14ac:dyDescent="0.3">
      <c r="A422" s="338" t="s">
        <v>579</v>
      </c>
      <c r="B422" s="350"/>
      <c r="C422" s="350"/>
      <c r="D422" s="350"/>
      <c r="E422" s="350"/>
      <c r="F422" s="351"/>
      <c r="G422" s="341" t="s">
        <v>527</v>
      </c>
      <c r="H422" s="325"/>
    </row>
    <row r="424" spans="1:8" x14ac:dyDescent="0.3">
      <c r="A424" s="338"/>
      <c r="B424" s="350"/>
      <c r="C424" s="350"/>
      <c r="D424" s="350"/>
    </row>
    <row r="425" spans="1:8" x14ac:dyDescent="0.3">
      <c r="A425" s="338"/>
      <c r="B425" s="350"/>
      <c r="C425" s="350"/>
      <c r="D425" s="350"/>
    </row>
    <row r="426" spans="1:8" x14ac:dyDescent="0.3">
      <c r="A426" s="338"/>
      <c r="B426" s="350"/>
      <c r="C426" s="350"/>
      <c r="D426" s="350"/>
    </row>
    <row r="427" spans="1:8" x14ac:dyDescent="0.3">
      <c r="A427" s="338"/>
      <c r="B427" s="350"/>
      <c r="C427" s="350"/>
      <c r="D427" s="350"/>
    </row>
    <row r="428" spans="1:8" x14ac:dyDescent="0.3">
      <c r="A428" s="338"/>
      <c r="B428" s="350"/>
      <c r="C428" s="350"/>
      <c r="D428" s="350"/>
    </row>
    <row r="429" spans="1:8" x14ac:dyDescent="0.3">
      <c r="A429" s="338"/>
      <c r="B429" s="350"/>
      <c r="C429" s="350"/>
      <c r="D429" s="350"/>
    </row>
    <row r="430" spans="1:8" x14ac:dyDescent="0.3">
      <c r="A430" s="338"/>
      <c r="B430" s="350"/>
      <c r="C430" s="350"/>
      <c r="D430" s="350"/>
    </row>
    <row r="431" spans="1:8" x14ac:dyDescent="0.3">
      <c r="A431" s="338"/>
      <c r="B431" s="350"/>
      <c r="C431" s="350"/>
      <c r="D431" s="350"/>
    </row>
    <row r="432" spans="1:8" x14ac:dyDescent="0.3">
      <c r="A432" s="338"/>
      <c r="B432" s="350"/>
      <c r="C432" s="350"/>
      <c r="D432" s="350"/>
    </row>
  </sheetData>
  <mergeCells count="498">
    <mergeCell ref="D98:F98"/>
    <mergeCell ref="D99:F99"/>
    <mergeCell ref="D100:F100"/>
    <mergeCell ref="D70:F70"/>
    <mergeCell ref="D260:F260"/>
    <mergeCell ref="D284:F284"/>
    <mergeCell ref="D254:F254"/>
    <mergeCell ref="D255:F255"/>
    <mergeCell ref="D256:F256"/>
    <mergeCell ref="D257:F257"/>
    <mergeCell ref="D259:F259"/>
    <mergeCell ref="D266:F266"/>
    <mergeCell ref="D247:F247"/>
    <mergeCell ref="D249:F249"/>
    <mergeCell ref="D250:F250"/>
    <mergeCell ref="D251:F251"/>
    <mergeCell ref="D252:F252"/>
    <mergeCell ref="D253:F253"/>
    <mergeCell ref="D248:F248"/>
    <mergeCell ref="D262:F262"/>
    <mergeCell ref="D160:F160"/>
    <mergeCell ref="D107:F107"/>
    <mergeCell ref="D108:F108"/>
    <mergeCell ref="D109:F109"/>
    <mergeCell ref="D110:F110"/>
    <mergeCell ref="D258:F258"/>
    <mergeCell ref="D202:F202"/>
    <mergeCell ref="D201:F201"/>
    <mergeCell ref="D207:F207"/>
    <mergeCell ref="D206:F206"/>
    <mergeCell ref="D65:F65"/>
    <mergeCell ref="D66:F66"/>
    <mergeCell ref="D53:F53"/>
    <mergeCell ref="D55:F55"/>
    <mergeCell ref="D57:F57"/>
    <mergeCell ref="D60:F60"/>
    <mergeCell ref="D62:F62"/>
    <mergeCell ref="D205:F205"/>
    <mergeCell ref="D204:F204"/>
    <mergeCell ref="D203:F203"/>
    <mergeCell ref="D214:F214"/>
    <mergeCell ref="D213:F213"/>
    <mergeCell ref="D212:F212"/>
    <mergeCell ref="D200:F200"/>
    <mergeCell ref="D211:F211"/>
    <mergeCell ref="D210:F210"/>
    <mergeCell ref="D209:F209"/>
    <mergeCell ref="D208:F208"/>
    <mergeCell ref="D48:F48"/>
    <mergeCell ref="D49:F49"/>
    <mergeCell ref="D50:F50"/>
    <mergeCell ref="D51:F51"/>
    <mergeCell ref="D52:F52"/>
    <mergeCell ref="D199:F199"/>
    <mergeCell ref="D63:F63"/>
    <mergeCell ref="D64:F64"/>
    <mergeCell ref="D67:F67"/>
    <mergeCell ref="D68:F68"/>
    <mergeCell ref="D181:F181"/>
    <mergeCell ref="D197:F197"/>
    <mergeCell ref="D198:F198"/>
    <mergeCell ref="D194:F194"/>
    <mergeCell ref="D183:F183"/>
    <mergeCell ref="D184:F184"/>
    <mergeCell ref="D185:F185"/>
    <mergeCell ref="D180:F180"/>
    <mergeCell ref="D174:F174"/>
    <mergeCell ref="D175:F175"/>
    <mergeCell ref="D176:F176"/>
    <mergeCell ref="D177:F177"/>
    <mergeCell ref="D178:F178"/>
    <mergeCell ref="D101:F101"/>
    <mergeCell ref="D220:F220"/>
    <mergeCell ref="D219:F219"/>
    <mergeCell ref="D218:F218"/>
    <mergeCell ref="D217:F217"/>
    <mergeCell ref="D216:F216"/>
    <mergeCell ref="D215:F215"/>
    <mergeCell ref="D226:F226"/>
    <mergeCell ref="D225:F225"/>
    <mergeCell ref="D224:F224"/>
    <mergeCell ref="D223:F223"/>
    <mergeCell ref="D222:F222"/>
    <mergeCell ref="D221:F221"/>
    <mergeCell ref="D240:F240"/>
    <mergeCell ref="D239:F239"/>
    <mergeCell ref="D238:F238"/>
    <mergeCell ref="D237:F237"/>
    <mergeCell ref="D236:F236"/>
    <mergeCell ref="D235:F235"/>
    <mergeCell ref="D246:F246"/>
    <mergeCell ref="D245:F245"/>
    <mergeCell ref="D244:F244"/>
    <mergeCell ref="D243:F243"/>
    <mergeCell ref="D242:F242"/>
    <mergeCell ref="D241:F241"/>
    <mergeCell ref="D261:F261"/>
    <mergeCell ref="D271:F271"/>
    <mergeCell ref="D270:F270"/>
    <mergeCell ref="D269:F269"/>
    <mergeCell ref="D268:F268"/>
    <mergeCell ref="D265:F265"/>
    <mergeCell ref="D264:F264"/>
    <mergeCell ref="D263:F263"/>
    <mergeCell ref="D273:F273"/>
    <mergeCell ref="D267:F267"/>
    <mergeCell ref="D281:F281"/>
    <mergeCell ref="D282:F282"/>
    <mergeCell ref="D277:F277"/>
    <mergeCell ref="D278:F278"/>
    <mergeCell ref="D283:F283"/>
    <mergeCell ref="D272:F272"/>
    <mergeCell ref="D289:F289"/>
    <mergeCell ref="C288:F288"/>
    <mergeCell ref="D287:F287"/>
    <mergeCell ref="D286:F286"/>
    <mergeCell ref="D285:F285"/>
    <mergeCell ref="D274:F274"/>
    <mergeCell ref="D275:F275"/>
    <mergeCell ref="D276:F276"/>
    <mergeCell ref="D21:F21"/>
    <mergeCell ref="D182:F182"/>
    <mergeCell ref="D234:F234"/>
    <mergeCell ref="D233:F233"/>
    <mergeCell ref="D232:F232"/>
    <mergeCell ref="D231:F231"/>
    <mergeCell ref="D230:F230"/>
    <mergeCell ref="D229:F229"/>
    <mergeCell ref="D228:F228"/>
    <mergeCell ref="D227:F227"/>
    <mergeCell ref="D35:F35"/>
    <mergeCell ref="D36:F36"/>
    <mergeCell ref="D37:F37"/>
    <mergeCell ref="D38:F38"/>
    <mergeCell ref="D39:F39"/>
    <mergeCell ref="C40:F40"/>
    <mergeCell ref="D27:F27"/>
    <mergeCell ref="D28:F28"/>
    <mergeCell ref="D30:F30"/>
    <mergeCell ref="D31:F31"/>
    <mergeCell ref="D33:F33"/>
    <mergeCell ref="D34:F34"/>
    <mergeCell ref="C29:F29"/>
    <mergeCell ref="D179:F179"/>
    <mergeCell ref="D17:F17"/>
    <mergeCell ref="D18:F18"/>
    <mergeCell ref="D19:F19"/>
    <mergeCell ref="D22:F22"/>
    <mergeCell ref="D23:F23"/>
    <mergeCell ref="D24:F24"/>
    <mergeCell ref="D25:F25"/>
    <mergeCell ref="D26:F26"/>
    <mergeCell ref="D173:F173"/>
    <mergeCell ref="D167:F167"/>
    <mergeCell ref="D168:F168"/>
    <mergeCell ref="D169:F169"/>
    <mergeCell ref="D170:F170"/>
    <mergeCell ref="D171:F171"/>
    <mergeCell ref="D172:F172"/>
    <mergeCell ref="D119:F119"/>
    <mergeCell ref="D113:F113"/>
    <mergeCell ref="D114:F114"/>
    <mergeCell ref="D115:F115"/>
    <mergeCell ref="D116:F116"/>
    <mergeCell ref="D117:F117"/>
    <mergeCell ref="D118:F118"/>
    <mergeCell ref="D111:F111"/>
    <mergeCell ref="D112:F112"/>
    <mergeCell ref="D102:F102"/>
    <mergeCell ref="D103:F103"/>
    <mergeCell ref="D104:F104"/>
    <mergeCell ref="D105:F105"/>
    <mergeCell ref="D106:F106"/>
    <mergeCell ref="D97:F97"/>
    <mergeCell ref="V299:Y299"/>
    <mergeCell ref="V300:Y300"/>
    <mergeCell ref="V298:Y298"/>
    <mergeCell ref="V295:Y295"/>
    <mergeCell ref="V296:Y296"/>
    <mergeCell ref="V297:Y297"/>
    <mergeCell ref="V289:Y289"/>
    <mergeCell ref="V290:Y290"/>
    <mergeCell ref="V291:Y291"/>
    <mergeCell ref="V271:Y271"/>
    <mergeCell ref="V272:Y272"/>
    <mergeCell ref="V270:Y270"/>
    <mergeCell ref="V265:Y265"/>
    <mergeCell ref="V256:Y256"/>
    <mergeCell ref="V257:Y257"/>
    <mergeCell ref="V258:Y258"/>
    <mergeCell ref="V260:Y260"/>
    <mergeCell ref="V252:Y252"/>
    <mergeCell ref="V301:Y301"/>
    <mergeCell ref="V302:Y302"/>
    <mergeCell ref="V303:Y303"/>
    <mergeCell ref="D12:F12"/>
    <mergeCell ref="D13:F13"/>
    <mergeCell ref="D14:F14"/>
    <mergeCell ref="D15:F15"/>
    <mergeCell ref="D16:F16"/>
    <mergeCell ref="V293:Y293"/>
    <mergeCell ref="V294:Y294"/>
    <mergeCell ref="V292:Y292"/>
    <mergeCell ref="V284:Y284"/>
    <mergeCell ref="V286:Y286"/>
    <mergeCell ref="V287:Y287"/>
    <mergeCell ref="V288:Y288"/>
    <mergeCell ref="V267:Y267"/>
    <mergeCell ref="V268:Y268"/>
    <mergeCell ref="V269:Y269"/>
    <mergeCell ref="V283:Y283"/>
    <mergeCell ref="V277:Y277"/>
    <mergeCell ref="V261:Y261"/>
    <mergeCell ref="V262:Y262"/>
    <mergeCell ref="V263:Y263"/>
    <mergeCell ref="V266:Y266"/>
    <mergeCell ref="V253:Y253"/>
    <mergeCell ref="V254:Y254"/>
    <mergeCell ref="V255:Y255"/>
    <mergeCell ref="V247:Y247"/>
    <mergeCell ref="V248:Y248"/>
    <mergeCell ref="V249:Y249"/>
    <mergeCell ref="V250:Y250"/>
    <mergeCell ref="V243:Y243"/>
    <mergeCell ref="V244:Y244"/>
    <mergeCell ref="V245:Y245"/>
    <mergeCell ref="V246:Y246"/>
    <mergeCell ref="V251:Y251"/>
    <mergeCell ref="V242:Y242"/>
    <mergeCell ref="V235:Y235"/>
    <mergeCell ref="V236:Y236"/>
    <mergeCell ref="V237:Y237"/>
    <mergeCell ref="V238:Y238"/>
    <mergeCell ref="V231:Y231"/>
    <mergeCell ref="V232:Y232"/>
    <mergeCell ref="V233:Y233"/>
    <mergeCell ref="V234:Y234"/>
    <mergeCell ref="V200:Y200"/>
    <mergeCell ref="V201:Y201"/>
    <mergeCell ref="V98:Y98"/>
    <mergeCell ref="V202:Y202"/>
    <mergeCell ref="V100:Y100"/>
    <mergeCell ref="V101:Y101"/>
    <mergeCell ref="V102:Y102"/>
    <mergeCell ref="V141:Y141"/>
    <mergeCell ref="V142:Y142"/>
    <mergeCell ref="V143:Y143"/>
    <mergeCell ref="V144:Y144"/>
    <mergeCell ref="V145:Y145"/>
    <mergeCell ref="V146:Y146"/>
    <mergeCell ref="V147:Y147"/>
    <mergeCell ref="V148:Y148"/>
    <mergeCell ref="V149:Y149"/>
    <mergeCell ref="V150:Y150"/>
    <mergeCell ref="V151:Y151"/>
    <mergeCell ref="V152:Y152"/>
    <mergeCell ref="V153:Y153"/>
    <mergeCell ref="V154:Y154"/>
    <mergeCell ref="V155:Y155"/>
    <mergeCell ref="V156:Y156"/>
    <mergeCell ref="V166:Y166"/>
    <mergeCell ref="V41:Y41"/>
    <mergeCell ref="V42:Y42"/>
    <mergeCell ref="V43:Y43"/>
    <mergeCell ref="V54:Y54"/>
    <mergeCell ref="V55:Y55"/>
    <mergeCell ref="V51:Y51"/>
    <mergeCell ref="V52:Y52"/>
    <mergeCell ref="V53:Y53"/>
    <mergeCell ref="V44:Y44"/>
    <mergeCell ref="V45:Y45"/>
    <mergeCell ref="V48:Y48"/>
    <mergeCell ref="V49:Y49"/>
    <mergeCell ref="V50:Y50"/>
    <mergeCell ref="V47:Y47"/>
    <mergeCell ref="V38:Y38"/>
    <mergeCell ref="V39:Y39"/>
    <mergeCell ref="V30:Y30"/>
    <mergeCell ref="V31:Y31"/>
    <mergeCell ref="V32:Y32"/>
    <mergeCell ref="V33:Y33"/>
    <mergeCell ref="V36:Y36"/>
    <mergeCell ref="V37:Y37"/>
    <mergeCell ref="V40:Y40"/>
    <mergeCell ref="AS5:AT5"/>
    <mergeCell ref="AO5:AP5"/>
    <mergeCell ref="AQ5:AR5"/>
    <mergeCell ref="AK5:AL5"/>
    <mergeCell ref="AM5:AN5"/>
    <mergeCell ref="AA5:AB5"/>
    <mergeCell ref="AC5:AD5"/>
    <mergeCell ref="V9:Y9"/>
    <mergeCell ref="V29:Y29"/>
    <mergeCell ref="V21:Y21"/>
    <mergeCell ref="V22:Y22"/>
    <mergeCell ref="V23:Y23"/>
    <mergeCell ref="V25:Y25"/>
    <mergeCell ref="V26:Y26"/>
    <mergeCell ref="V27:Y27"/>
    <mergeCell ref="V28:Y28"/>
    <mergeCell ref="V24:Y24"/>
    <mergeCell ref="A1:T1"/>
    <mergeCell ref="A2:T2"/>
    <mergeCell ref="A3:D3"/>
    <mergeCell ref="A4:D4"/>
    <mergeCell ref="V10:Y10"/>
    <mergeCell ref="V14:Y14"/>
    <mergeCell ref="A5:D5"/>
    <mergeCell ref="A6:D6"/>
    <mergeCell ref="W5:X5"/>
    <mergeCell ref="V12:Y12"/>
    <mergeCell ref="V11:Y11"/>
    <mergeCell ref="V210:Y210"/>
    <mergeCell ref="V83:Y83"/>
    <mergeCell ref="V84:Y84"/>
    <mergeCell ref="V85:Y85"/>
    <mergeCell ref="V86:Y86"/>
    <mergeCell ref="V87:Y87"/>
    <mergeCell ref="V88:Y88"/>
    <mergeCell ref="V89:Y89"/>
    <mergeCell ref="V91:Y91"/>
    <mergeCell ref="V203:Y203"/>
    <mergeCell ref="V209:Y209"/>
    <mergeCell ref="V111:Y111"/>
    <mergeCell ref="V137:Y137"/>
    <mergeCell ref="V138:Y138"/>
    <mergeCell ref="V118:Y118"/>
    <mergeCell ref="V119:Y119"/>
    <mergeCell ref="V112:Y112"/>
    <mergeCell ref="V113:Y113"/>
    <mergeCell ref="V114:Y114"/>
    <mergeCell ref="V115:Y115"/>
    <mergeCell ref="V116:Y116"/>
    <mergeCell ref="V117:Y117"/>
    <mergeCell ref="V139:Y139"/>
    <mergeCell ref="V140:Y140"/>
    <mergeCell ref="V208:Y208"/>
    <mergeCell ref="V94:Y94"/>
    <mergeCell ref="V95:Y95"/>
    <mergeCell ref="V96:Y96"/>
    <mergeCell ref="V97:Y97"/>
    <mergeCell ref="V90:Y90"/>
    <mergeCell ref="V204:Y204"/>
    <mergeCell ref="V182:Y182"/>
    <mergeCell ref="V197:Y197"/>
    <mergeCell ref="V120:Y120"/>
    <mergeCell ref="V206:Y206"/>
    <mergeCell ref="V207:Y207"/>
    <mergeCell ref="V99:Y99"/>
    <mergeCell ref="V103:Y103"/>
    <mergeCell ref="V104:Y104"/>
    <mergeCell ref="V105:Y105"/>
    <mergeCell ref="V106:Y106"/>
    <mergeCell ref="V107:Y107"/>
    <mergeCell ref="V108:Y108"/>
    <mergeCell ref="V109:Y109"/>
    <mergeCell ref="V110:Y110"/>
    <mergeCell ref="V205:Y205"/>
    <mergeCell ref="V198:Y198"/>
    <mergeCell ref="V199:Y199"/>
    <mergeCell ref="V76:Y76"/>
    <mergeCell ref="V77:Y77"/>
    <mergeCell ref="V78:Y78"/>
    <mergeCell ref="V92:Y92"/>
    <mergeCell ref="V93:Y93"/>
    <mergeCell ref="V79:Y79"/>
    <mergeCell ref="V69:Y69"/>
    <mergeCell ref="V70:Y70"/>
    <mergeCell ref="V57:Y57"/>
    <mergeCell ref="V58:Y58"/>
    <mergeCell ref="V75:Y75"/>
    <mergeCell ref="V80:Y80"/>
    <mergeCell ref="V81:Y81"/>
    <mergeCell ref="V82:Y82"/>
    <mergeCell ref="V56:Y56"/>
    <mergeCell ref="V15:Y15"/>
    <mergeCell ref="V16:Y16"/>
    <mergeCell ref="V17:Y17"/>
    <mergeCell ref="V18:Y18"/>
    <mergeCell ref="V19:Y19"/>
    <mergeCell ref="V20:Y20"/>
    <mergeCell ref="V13:Y13"/>
    <mergeCell ref="V74:Y74"/>
    <mergeCell ref="V59:Y59"/>
    <mergeCell ref="V60:Y60"/>
    <mergeCell ref="V61:Y61"/>
    <mergeCell ref="V62:Y62"/>
    <mergeCell ref="V63:Y63"/>
    <mergeCell ref="V64:Y64"/>
    <mergeCell ref="V71:Y71"/>
    <mergeCell ref="V65:Y65"/>
    <mergeCell ref="V66:Y66"/>
    <mergeCell ref="V67:Y67"/>
    <mergeCell ref="V68:Y68"/>
    <mergeCell ref="V72:Y72"/>
    <mergeCell ref="V73:Y73"/>
    <mergeCell ref="V34:Y34"/>
    <mergeCell ref="V35:Y35"/>
    <mergeCell ref="V211:Y211"/>
    <mergeCell ref="V212:Y212"/>
    <mergeCell ref="V213:Y213"/>
    <mergeCell ref="V214:Y214"/>
    <mergeCell ref="V215:Y215"/>
    <mergeCell ref="V216:Y216"/>
    <mergeCell ref="V217:Y217"/>
    <mergeCell ref="V218:Y218"/>
    <mergeCell ref="V264:Y264"/>
    <mergeCell ref="V227:Y227"/>
    <mergeCell ref="V228:Y228"/>
    <mergeCell ref="V229:Y229"/>
    <mergeCell ref="V230:Y230"/>
    <mergeCell ref="V223:Y223"/>
    <mergeCell ref="V224:Y224"/>
    <mergeCell ref="V225:Y225"/>
    <mergeCell ref="V226:Y226"/>
    <mergeCell ref="V219:Y219"/>
    <mergeCell ref="V220:Y220"/>
    <mergeCell ref="V221:Y221"/>
    <mergeCell ref="V222:Y222"/>
    <mergeCell ref="V239:Y239"/>
    <mergeCell ref="V240:Y240"/>
    <mergeCell ref="V241:Y241"/>
    <mergeCell ref="V279:Y279"/>
    <mergeCell ref="V280:Y280"/>
    <mergeCell ref="V281:Y281"/>
    <mergeCell ref="V282:Y282"/>
    <mergeCell ref="V285:Y285"/>
    <mergeCell ref="V259:Y259"/>
    <mergeCell ref="V273:Y273"/>
    <mergeCell ref="V274:Y274"/>
    <mergeCell ref="V275:Y275"/>
    <mergeCell ref="V276:Y276"/>
    <mergeCell ref="V278:Y278"/>
    <mergeCell ref="V167:Y167"/>
    <mergeCell ref="V168:Y168"/>
    <mergeCell ref="V157:Y157"/>
    <mergeCell ref="V158:Y158"/>
    <mergeCell ref="V159:Y159"/>
    <mergeCell ref="V160:Y160"/>
    <mergeCell ref="V169:Y169"/>
    <mergeCell ref="V170:Y170"/>
    <mergeCell ref="V171:Y171"/>
    <mergeCell ref="V172:Y172"/>
    <mergeCell ref="V173:Y173"/>
    <mergeCell ref="V174:Y174"/>
    <mergeCell ref="V175:Y175"/>
    <mergeCell ref="V176:Y176"/>
    <mergeCell ref="V177:Y177"/>
    <mergeCell ref="V178:Y178"/>
    <mergeCell ref="V179:Y179"/>
    <mergeCell ref="V193:Y193"/>
    <mergeCell ref="V180:Y180"/>
    <mergeCell ref="V183:Y183"/>
    <mergeCell ref="V184:Y184"/>
    <mergeCell ref="V185:Y185"/>
    <mergeCell ref="V186:Y186"/>
    <mergeCell ref="V187:Y187"/>
    <mergeCell ref="V181:Y181"/>
    <mergeCell ref="A395:F395"/>
    <mergeCell ref="A341:F341"/>
    <mergeCell ref="A312:F312"/>
    <mergeCell ref="P312:T312"/>
    <mergeCell ref="J312:N312"/>
    <mergeCell ref="J313:N313"/>
    <mergeCell ref="J334:N334"/>
    <mergeCell ref="D195:F195"/>
    <mergeCell ref="D196:F196"/>
    <mergeCell ref="D297:F297"/>
    <mergeCell ref="D296:F296"/>
    <mergeCell ref="D290:F290"/>
    <mergeCell ref="D291:F291"/>
    <mergeCell ref="D292:F292"/>
    <mergeCell ref="D293:F293"/>
    <mergeCell ref="D295:F295"/>
    <mergeCell ref="D303:F303"/>
    <mergeCell ref="D302:F302"/>
    <mergeCell ref="D301:F301"/>
    <mergeCell ref="D300:F300"/>
    <mergeCell ref="D299:F299"/>
    <mergeCell ref="D298:F298"/>
    <mergeCell ref="D279:F279"/>
    <mergeCell ref="D280:F280"/>
    <mergeCell ref="D186:F186"/>
    <mergeCell ref="D187:F187"/>
    <mergeCell ref="D188:F188"/>
    <mergeCell ref="D189:F189"/>
    <mergeCell ref="D190:F190"/>
    <mergeCell ref="V194:Y194"/>
    <mergeCell ref="V195:Y195"/>
    <mergeCell ref="V196:Y196"/>
    <mergeCell ref="V188:Y188"/>
    <mergeCell ref="V189:Y189"/>
    <mergeCell ref="V190:Y190"/>
    <mergeCell ref="V191:Y191"/>
    <mergeCell ref="V192:Y192"/>
    <mergeCell ref="D191:F191"/>
    <mergeCell ref="D192:F192"/>
    <mergeCell ref="D193:F193"/>
  </mergeCells>
  <phoneticPr fontId="0" type="noConversion"/>
  <printOptions horizontalCentered="1"/>
  <pageMargins left="0" right="0" top="0.39370078740157483" bottom="0.27559055118110237" header="0.19685039370078741" footer="0"/>
  <pageSetup paperSize="9" scale="69" fitToHeight="7" orientation="landscape" horizontalDpi="4294967295" r:id="rId1"/>
  <headerFooter alignWithMargins="0">
    <oddFooter>&amp;C&amp;"Times New Roman,Negrito"&amp;14Página &amp;P de &amp;N</oddFooter>
  </headerFooter>
  <rowBreaks count="1" manualBreakCount="1">
    <brk id="218" max="21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-0.499984740745262"/>
  </sheetPr>
  <dimension ref="A1:BV313"/>
  <sheetViews>
    <sheetView showGridLines="0" zoomScale="85" zoomScaleNormal="85" workbookViewId="0">
      <pane xSplit="5" ySplit="8" topLeftCell="F9" activePane="bottomRight" state="frozen"/>
      <selection activeCell="H21" sqref="H21"/>
      <selection pane="topRight" activeCell="H21" sqref="H21"/>
      <selection pane="bottomLeft" activeCell="H21" sqref="H21"/>
      <selection pane="bottomRight" activeCell="A5" sqref="A5:D5"/>
    </sheetView>
  </sheetViews>
  <sheetFormatPr defaultColWidth="11" defaultRowHeight="18.75" x14ac:dyDescent="0.3"/>
  <cols>
    <col min="1" max="1" width="2.125" style="221" customWidth="1"/>
    <col min="2" max="2" width="1.625" style="221" customWidth="1"/>
    <col min="3" max="3" width="4.875" style="221" customWidth="1"/>
    <col min="4" max="4" width="43.75" style="360" customWidth="1"/>
    <col min="5" max="5" width="1.375" style="360" hidden="1" customWidth="1"/>
    <col min="6" max="6" width="10.125" style="1024" bestFit="1" customWidth="1"/>
    <col min="7" max="7" width="10.75" style="1025" bestFit="1" customWidth="1"/>
    <col min="8" max="8" width="10.375" style="1025" customWidth="1"/>
    <col min="9" max="9" width="6.5" style="1025" bestFit="1" customWidth="1"/>
    <col min="10" max="10" width="10.125" style="1024" customWidth="1"/>
    <col min="11" max="11" width="10.75" style="1025" customWidth="1"/>
    <col min="12" max="12" width="10.375" style="1025" bestFit="1" customWidth="1"/>
    <col min="13" max="13" width="6.5" style="1025" bestFit="1" customWidth="1"/>
    <col min="14" max="14" width="10.125" style="1026" customWidth="1"/>
    <col min="15" max="15" width="10.75" style="1026" customWidth="1"/>
    <col min="16" max="16" width="11.25" style="1026" bestFit="1" customWidth="1"/>
    <col min="17" max="17" width="6.5" style="1026" bestFit="1" customWidth="1"/>
    <col min="18" max="18" width="10.125" style="1026" customWidth="1"/>
    <col min="19" max="19" width="10.75" style="1026" customWidth="1"/>
    <col min="20" max="20" width="10.375" style="1026" bestFit="1" customWidth="1"/>
    <col min="21" max="21" width="6.5" style="1026" bestFit="1" customWidth="1"/>
    <col min="22" max="22" width="10.125" style="1026" customWidth="1"/>
    <col min="23" max="23" width="10.75" style="1026" customWidth="1"/>
    <col min="24" max="24" width="10.375" style="1026" bestFit="1" customWidth="1"/>
    <col min="25" max="25" width="6.5" style="1026" bestFit="1" customWidth="1"/>
    <col min="26" max="26" width="10.125" style="1026" customWidth="1"/>
    <col min="27" max="27" width="10.75" style="1026" customWidth="1"/>
    <col min="28" max="28" width="10.375" style="1026" bestFit="1" customWidth="1"/>
    <col min="29" max="29" width="6.5" style="1026" bestFit="1" customWidth="1"/>
    <col min="30" max="30" width="10.125" style="1026" customWidth="1"/>
    <col min="31" max="31" width="10.75" style="1026" customWidth="1"/>
    <col min="32" max="32" width="10.375" style="1026" bestFit="1" customWidth="1"/>
    <col min="33" max="33" width="6.5" style="1026" bestFit="1" customWidth="1"/>
    <col min="34" max="34" width="10.125" style="1026" customWidth="1"/>
    <col min="35" max="35" width="10.75" style="1026" customWidth="1"/>
    <col min="36" max="36" width="10.375" style="1026" bestFit="1" customWidth="1"/>
    <col min="37" max="37" width="6.5" style="1026" bestFit="1" customWidth="1"/>
    <col min="38" max="38" width="10.125" style="1026" customWidth="1"/>
    <col min="39" max="39" width="10.75" style="1026" customWidth="1"/>
    <col min="40" max="40" width="10.375" style="1026" bestFit="1" customWidth="1"/>
    <col min="41" max="41" width="6.5" style="1026" bestFit="1" customWidth="1"/>
    <col min="42" max="42" width="10.125" style="1026" customWidth="1"/>
    <col min="43" max="43" width="10.75" style="1026" customWidth="1"/>
    <col min="44" max="44" width="10.375" style="1026" bestFit="1" customWidth="1"/>
    <col min="45" max="45" width="6.5" style="1026" bestFit="1" customWidth="1"/>
    <col min="46" max="46" width="10.125" style="1026" customWidth="1"/>
    <col min="47" max="47" width="10.75" style="1026" customWidth="1"/>
    <col min="48" max="48" width="10.375" style="1026" bestFit="1" customWidth="1"/>
    <col min="49" max="49" width="6.5" style="1026" bestFit="1" customWidth="1"/>
    <col min="50" max="50" width="10.125" style="1026" customWidth="1"/>
    <col min="51" max="51" width="10.75" style="1026" customWidth="1"/>
    <col min="52" max="52" width="10.375" style="1026" bestFit="1" customWidth="1"/>
    <col min="53" max="53" width="6.5" style="1026" bestFit="1" customWidth="1"/>
    <col min="54" max="54" width="16.125" style="1026" bestFit="1" customWidth="1"/>
    <col min="55" max="55" width="15.125" style="1026" customWidth="1"/>
    <col min="56" max="56" width="11.125" style="1026" bestFit="1" customWidth="1"/>
    <col min="57" max="57" width="7.375" style="1026" bestFit="1" customWidth="1"/>
    <col min="58" max="59" width="11" style="221" customWidth="1"/>
    <col min="60" max="60" width="11.75" style="221" customWidth="1"/>
    <col min="61" max="61" width="12" style="221" customWidth="1"/>
    <col min="62" max="62" width="11.75" style="221" customWidth="1"/>
    <col min="63" max="63" width="12" style="221" customWidth="1"/>
    <col min="64" max="68" width="11" style="221" customWidth="1"/>
    <col min="69" max="69" width="12.375" style="221" customWidth="1"/>
    <col min="70" max="73" width="11" style="221" customWidth="1"/>
    <col min="74" max="74" width="0.5" style="221" customWidth="1"/>
    <col min="75" max="16384" width="11" style="221"/>
  </cols>
  <sheetData>
    <row r="1" spans="1:72" s="98" customFormat="1" ht="15.75" customHeight="1" x14ac:dyDescent="0.3">
      <c r="A1" s="1439" t="s">
        <v>985</v>
      </c>
      <c r="B1" s="1439"/>
      <c r="C1" s="1439"/>
      <c r="D1" s="1439"/>
      <c r="E1" s="868"/>
      <c r="F1" s="869" t="str">
        <f>'Receita-Despesa'!A3</f>
        <v>Dependência: HOSPITAL DE URGENCIA DA REGIÃO SUDOESTE- HURSO</v>
      </c>
      <c r="G1" s="917"/>
      <c r="H1" s="917"/>
      <c r="I1" s="917"/>
      <c r="J1" s="917"/>
      <c r="K1" s="917"/>
      <c r="L1" s="917"/>
      <c r="M1" s="917"/>
      <c r="N1" s="917"/>
      <c r="O1" s="917"/>
      <c r="P1" s="917"/>
      <c r="Q1" s="917"/>
      <c r="R1" s="917"/>
      <c r="S1" s="917"/>
      <c r="T1" s="917"/>
      <c r="U1" s="917"/>
      <c r="V1" s="917"/>
      <c r="W1" s="917"/>
      <c r="X1" s="917"/>
      <c r="Y1" s="917"/>
      <c r="Z1" s="917"/>
      <c r="AA1" s="917"/>
      <c r="AB1" s="917"/>
      <c r="AC1" s="917"/>
      <c r="AD1" s="917"/>
      <c r="AE1" s="917"/>
      <c r="AF1" s="917"/>
      <c r="AG1" s="917"/>
      <c r="AH1" s="917"/>
      <c r="AI1" s="917"/>
      <c r="AJ1" s="917"/>
      <c r="AK1" s="917"/>
      <c r="AL1" s="917"/>
      <c r="AM1" s="917"/>
      <c r="AN1" s="917"/>
      <c r="AO1" s="917"/>
      <c r="AP1" s="917"/>
      <c r="AQ1" s="917"/>
      <c r="AR1" s="917"/>
      <c r="AS1" s="917"/>
      <c r="AT1" s="917"/>
      <c r="AU1" s="917"/>
      <c r="AV1" s="917"/>
      <c r="AW1" s="917"/>
      <c r="AX1" s="917"/>
      <c r="AY1" s="918"/>
      <c r="AZ1" s="918"/>
      <c r="BA1" s="918"/>
      <c r="BB1" s="918"/>
      <c r="BC1" s="918"/>
      <c r="BD1" s="918"/>
      <c r="BE1" s="918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</row>
    <row r="2" spans="1:72" s="98" customFormat="1" ht="15.75" customHeight="1" x14ac:dyDescent="0.3">
      <c r="A2" s="1439" t="s">
        <v>292</v>
      </c>
      <c r="B2" s="1439"/>
      <c r="C2" s="1439"/>
      <c r="D2" s="1439"/>
      <c r="E2" s="868"/>
      <c r="F2" s="869" t="str">
        <f>'Atividade Assistencial'!A4</f>
        <v>Diretor: REGINALDO COSTA BIFFE</v>
      </c>
      <c r="G2" s="917"/>
      <c r="H2" s="917"/>
      <c r="I2" s="917"/>
      <c r="J2" s="917"/>
      <c r="K2" s="917"/>
      <c r="L2" s="917"/>
      <c r="M2" s="917"/>
      <c r="N2" s="917"/>
      <c r="O2" s="917"/>
      <c r="P2" s="917"/>
      <c r="Q2" s="917"/>
      <c r="R2" s="917"/>
      <c r="S2" s="917"/>
      <c r="T2" s="917"/>
      <c r="U2" s="917"/>
      <c r="V2" s="917"/>
      <c r="W2" s="917"/>
      <c r="X2" s="917"/>
      <c r="Y2" s="917"/>
      <c r="Z2" s="917"/>
      <c r="AA2" s="917"/>
      <c r="AB2" s="917"/>
      <c r="AC2" s="917"/>
      <c r="AD2" s="917"/>
      <c r="AE2" s="917"/>
      <c r="AF2" s="917"/>
      <c r="AG2" s="917"/>
      <c r="AH2" s="917"/>
      <c r="AI2" s="917"/>
      <c r="AJ2" s="917"/>
      <c r="AK2" s="917"/>
      <c r="AL2" s="917"/>
      <c r="AM2" s="917"/>
      <c r="AN2" s="917"/>
      <c r="AO2" s="917"/>
      <c r="AP2" s="917"/>
      <c r="AQ2" s="917"/>
      <c r="AR2" s="917"/>
      <c r="AS2" s="917"/>
      <c r="AT2" s="917"/>
      <c r="AU2" s="917"/>
      <c r="AV2" s="917"/>
      <c r="AW2" s="917"/>
      <c r="AX2" s="917"/>
      <c r="AY2" s="918"/>
      <c r="AZ2" s="918"/>
      <c r="BA2" s="918"/>
      <c r="BB2" s="918"/>
      <c r="BC2" s="918"/>
      <c r="BD2" s="918"/>
      <c r="BE2" s="918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</row>
    <row r="3" spans="1:72" s="98" customFormat="1" ht="15.75" customHeight="1" x14ac:dyDescent="0.3">
      <c r="A3" s="868"/>
      <c r="B3" s="868"/>
      <c r="C3" s="868"/>
      <c r="D3" s="868"/>
      <c r="E3" s="868"/>
      <c r="F3" s="869" t="str">
        <f>'Atividade Assistencial'!A5</f>
        <v>Cidade: SANTA HELENA DE GOIÁS</v>
      </c>
      <c r="G3" s="917"/>
      <c r="H3" s="917"/>
      <c r="I3" s="917"/>
      <c r="J3" s="917"/>
      <c r="K3" s="917"/>
      <c r="L3" s="917"/>
      <c r="M3" s="917"/>
      <c r="N3" s="917"/>
      <c r="O3" s="917"/>
      <c r="P3" s="917"/>
      <c r="Q3" s="917"/>
      <c r="R3" s="917"/>
      <c r="S3" s="917"/>
      <c r="T3" s="917"/>
      <c r="U3" s="917"/>
      <c r="V3" s="917"/>
      <c r="W3" s="917"/>
      <c r="X3" s="917"/>
      <c r="Y3" s="917"/>
      <c r="Z3" s="917"/>
      <c r="AA3" s="917"/>
      <c r="AB3" s="917"/>
      <c r="AC3" s="917"/>
      <c r="AD3" s="917"/>
      <c r="AE3" s="917"/>
      <c r="AF3" s="917"/>
      <c r="AG3" s="917"/>
      <c r="AH3" s="917"/>
      <c r="AI3" s="917"/>
      <c r="AJ3" s="917"/>
      <c r="AK3" s="917"/>
      <c r="AL3" s="917"/>
      <c r="AM3" s="917"/>
      <c r="AN3" s="917"/>
      <c r="AO3" s="917"/>
      <c r="AP3" s="917"/>
      <c r="AQ3" s="917"/>
      <c r="AR3" s="917"/>
      <c r="AS3" s="917"/>
      <c r="AT3" s="917"/>
      <c r="AU3" s="917"/>
      <c r="AV3" s="917"/>
      <c r="AW3" s="917"/>
      <c r="AX3" s="917"/>
      <c r="AY3" s="918"/>
      <c r="AZ3" s="918"/>
      <c r="BA3" s="918"/>
      <c r="BB3" s="918"/>
      <c r="BC3" s="918"/>
      <c r="BD3" s="918"/>
      <c r="BE3" s="918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</row>
    <row r="4" spans="1:72" s="98" customFormat="1" x14ac:dyDescent="0.3">
      <c r="A4" s="1440"/>
      <c r="B4" s="1440"/>
      <c r="C4" s="1440"/>
      <c r="D4" s="1440"/>
      <c r="E4" s="870"/>
      <c r="F4" s="869" t="str">
        <f>'Atividade Assistencial'!A6</f>
        <v>UF: GO</v>
      </c>
      <c r="G4" s="919"/>
      <c r="H4" s="919"/>
      <c r="I4" s="919"/>
      <c r="J4" s="919"/>
      <c r="K4" s="919"/>
      <c r="L4" s="919"/>
      <c r="M4" s="919"/>
      <c r="N4" s="919"/>
      <c r="O4" s="919"/>
      <c r="P4" s="919"/>
      <c r="Q4" s="919"/>
      <c r="R4" s="919"/>
      <c r="S4" s="919"/>
      <c r="T4" s="919"/>
      <c r="U4" s="919"/>
      <c r="V4" s="919"/>
      <c r="W4" s="919"/>
      <c r="X4" s="919"/>
      <c r="Y4" s="919"/>
      <c r="Z4" s="919"/>
      <c r="AA4" s="919"/>
      <c r="AB4" s="919"/>
      <c r="AC4" s="919"/>
      <c r="AD4" s="919"/>
      <c r="AE4" s="919"/>
      <c r="AF4" s="919"/>
      <c r="AG4" s="919"/>
      <c r="AH4" s="919"/>
      <c r="AI4" s="919"/>
      <c r="AJ4" s="919"/>
      <c r="AK4" s="919"/>
      <c r="AL4" s="919"/>
      <c r="AM4" s="919"/>
      <c r="AN4" s="919"/>
      <c r="AO4" s="919"/>
      <c r="AP4" s="919"/>
      <c r="AQ4" s="919"/>
      <c r="AR4" s="919"/>
      <c r="AS4" s="919"/>
      <c r="AT4" s="919"/>
      <c r="AU4" s="919"/>
      <c r="AV4" s="919"/>
      <c r="AW4" s="919"/>
      <c r="AX4" s="919"/>
      <c r="AY4" s="918"/>
      <c r="AZ4" s="918"/>
      <c r="BA4" s="918"/>
      <c r="BB4" s="918"/>
      <c r="BC4" s="918"/>
      <c r="BD4" s="918"/>
      <c r="BE4" s="918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</row>
    <row r="5" spans="1:72" s="98" customFormat="1" ht="15" customHeight="1" thickBot="1" x14ac:dyDescent="0.35">
      <c r="A5" s="1440"/>
      <c r="B5" s="1440"/>
      <c r="C5" s="1440"/>
      <c r="D5" s="1440"/>
      <c r="E5" s="870"/>
      <c r="F5" s="919"/>
      <c r="G5" s="919"/>
      <c r="H5" s="919"/>
      <c r="I5" s="919"/>
      <c r="J5" s="919"/>
      <c r="K5" s="919"/>
      <c r="L5" s="919"/>
      <c r="M5" s="919"/>
      <c r="N5" s="919"/>
      <c r="O5" s="919"/>
      <c r="P5" s="919"/>
      <c r="Q5" s="919"/>
      <c r="R5" s="919"/>
      <c r="S5" s="919"/>
      <c r="T5" s="919"/>
      <c r="U5" s="919"/>
      <c r="V5" s="919"/>
      <c r="W5" s="919"/>
      <c r="X5" s="919"/>
      <c r="Y5" s="919"/>
      <c r="Z5" s="919"/>
      <c r="AA5" s="919"/>
      <c r="AB5" s="919"/>
      <c r="AC5" s="919"/>
      <c r="AD5" s="919"/>
      <c r="AE5" s="919"/>
      <c r="AF5" s="919"/>
      <c r="AG5" s="919"/>
      <c r="AH5" s="919"/>
      <c r="AI5" s="919"/>
      <c r="AJ5" s="919"/>
      <c r="AK5" s="919"/>
      <c r="AL5" s="919"/>
      <c r="AM5" s="919"/>
      <c r="AN5" s="919"/>
      <c r="AO5" s="919"/>
      <c r="AP5" s="919"/>
      <c r="AQ5" s="919"/>
      <c r="AR5" s="919"/>
      <c r="AS5" s="919"/>
      <c r="AT5" s="919"/>
      <c r="AU5" s="919"/>
      <c r="AV5" s="919"/>
      <c r="AW5" s="919"/>
      <c r="AX5" s="919"/>
      <c r="AY5" s="918"/>
      <c r="AZ5" s="918"/>
      <c r="BA5" s="918"/>
      <c r="BB5" s="918"/>
      <c r="BC5" s="918"/>
      <c r="BD5" s="918"/>
      <c r="BE5" s="918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</row>
    <row r="6" spans="1:72" s="100" customFormat="1" ht="19.5" thickBot="1" x14ac:dyDescent="0.35">
      <c r="A6" s="1027" t="str">
        <f>'Receita-Despesa'!A9</f>
        <v>4. ATIVIDADES ECONÔMICAS</v>
      </c>
      <c r="B6" s="1028"/>
      <c r="C6" s="1029"/>
      <c r="D6" s="1028"/>
      <c r="E6" s="565"/>
      <c r="F6" s="1433" t="s">
        <v>425</v>
      </c>
      <c r="G6" s="1434"/>
      <c r="H6" s="1434"/>
      <c r="I6" s="1435"/>
      <c r="J6" s="1433" t="s">
        <v>426</v>
      </c>
      <c r="K6" s="1434"/>
      <c r="L6" s="1434"/>
      <c r="M6" s="1435"/>
      <c r="N6" s="1433" t="s">
        <v>427</v>
      </c>
      <c r="O6" s="1434"/>
      <c r="P6" s="1434"/>
      <c r="Q6" s="1435"/>
      <c r="R6" s="1433" t="s">
        <v>428</v>
      </c>
      <c r="S6" s="1434"/>
      <c r="T6" s="1434"/>
      <c r="U6" s="1435"/>
      <c r="V6" s="1433" t="s">
        <v>429</v>
      </c>
      <c r="W6" s="1434"/>
      <c r="X6" s="1434"/>
      <c r="Y6" s="1435"/>
      <c r="Z6" s="1433" t="s">
        <v>430</v>
      </c>
      <c r="AA6" s="1434"/>
      <c r="AB6" s="1434"/>
      <c r="AC6" s="1435"/>
      <c r="AD6" s="1433" t="s">
        <v>431</v>
      </c>
      <c r="AE6" s="1434"/>
      <c r="AF6" s="1434"/>
      <c r="AG6" s="1435"/>
      <c r="AH6" s="1433" t="s">
        <v>432</v>
      </c>
      <c r="AI6" s="1434"/>
      <c r="AJ6" s="1434"/>
      <c r="AK6" s="1435"/>
      <c r="AL6" s="1433" t="s">
        <v>433</v>
      </c>
      <c r="AM6" s="1434"/>
      <c r="AN6" s="1434"/>
      <c r="AO6" s="1435"/>
      <c r="AP6" s="1433" t="s">
        <v>434</v>
      </c>
      <c r="AQ6" s="1434"/>
      <c r="AR6" s="1434"/>
      <c r="AS6" s="1435"/>
      <c r="AT6" s="1433" t="s">
        <v>435</v>
      </c>
      <c r="AU6" s="1434"/>
      <c r="AV6" s="1434"/>
      <c r="AW6" s="1435"/>
      <c r="AX6" s="1433" t="s">
        <v>436</v>
      </c>
      <c r="AY6" s="1434"/>
      <c r="AZ6" s="1434"/>
      <c r="BA6" s="1435"/>
      <c r="BB6" s="1436" t="s">
        <v>986</v>
      </c>
      <c r="BC6" s="1437"/>
      <c r="BD6" s="1437"/>
      <c r="BE6" s="1438"/>
      <c r="BF6" s="226"/>
      <c r="BG6" s="220"/>
      <c r="BH6" s="227"/>
      <c r="BI6" s="227"/>
      <c r="BJ6" s="225"/>
      <c r="BK6" s="221"/>
      <c r="BL6" s="220"/>
      <c r="BM6" s="220"/>
      <c r="BN6" s="225"/>
      <c r="BO6" s="225"/>
      <c r="BP6" s="225"/>
      <c r="BQ6" s="225"/>
      <c r="BR6" s="225"/>
      <c r="BS6" s="228"/>
      <c r="BT6" s="221"/>
    </row>
    <row r="7" spans="1:72" s="100" customFormat="1" x14ac:dyDescent="0.3">
      <c r="A7" s="874"/>
      <c r="B7" s="871" t="str">
        <f>'Receita-Despesa'!B10</f>
        <v>4.1. RECEITAS</v>
      </c>
      <c r="C7" s="787"/>
      <c r="D7" s="787"/>
      <c r="E7" s="102"/>
      <c r="F7" s="1425" t="s">
        <v>757</v>
      </c>
      <c r="G7" s="1427" t="s">
        <v>758</v>
      </c>
      <c r="H7" s="1427" t="s">
        <v>759</v>
      </c>
      <c r="I7" s="1429" t="s">
        <v>395</v>
      </c>
      <c r="J7" s="1425" t="s">
        <v>757</v>
      </c>
      <c r="K7" s="1427" t="s">
        <v>758</v>
      </c>
      <c r="L7" s="1427" t="s">
        <v>759</v>
      </c>
      <c r="M7" s="1429" t="s">
        <v>395</v>
      </c>
      <c r="N7" s="1425" t="s">
        <v>757</v>
      </c>
      <c r="O7" s="1427" t="s">
        <v>758</v>
      </c>
      <c r="P7" s="1427" t="s">
        <v>759</v>
      </c>
      <c r="Q7" s="1429" t="s">
        <v>395</v>
      </c>
      <c r="R7" s="1425" t="s">
        <v>757</v>
      </c>
      <c r="S7" s="1427" t="s">
        <v>758</v>
      </c>
      <c r="T7" s="1427" t="s">
        <v>759</v>
      </c>
      <c r="U7" s="1429" t="s">
        <v>395</v>
      </c>
      <c r="V7" s="1425" t="s">
        <v>757</v>
      </c>
      <c r="W7" s="1427" t="s">
        <v>758</v>
      </c>
      <c r="X7" s="1427" t="s">
        <v>759</v>
      </c>
      <c r="Y7" s="1429" t="s">
        <v>395</v>
      </c>
      <c r="Z7" s="1425" t="s">
        <v>757</v>
      </c>
      <c r="AA7" s="1427" t="s">
        <v>758</v>
      </c>
      <c r="AB7" s="1427" t="s">
        <v>759</v>
      </c>
      <c r="AC7" s="1429" t="s">
        <v>395</v>
      </c>
      <c r="AD7" s="1425" t="s">
        <v>757</v>
      </c>
      <c r="AE7" s="1427" t="s">
        <v>758</v>
      </c>
      <c r="AF7" s="1427" t="s">
        <v>759</v>
      </c>
      <c r="AG7" s="1429" t="s">
        <v>395</v>
      </c>
      <c r="AH7" s="1425" t="s">
        <v>757</v>
      </c>
      <c r="AI7" s="1427" t="s">
        <v>758</v>
      </c>
      <c r="AJ7" s="1427" t="s">
        <v>759</v>
      </c>
      <c r="AK7" s="1429" t="s">
        <v>395</v>
      </c>
      <c r="AL7" s="1425" t="s">
        <v>757</v>
      </c>
      <c r="AM7" s="1427" t="s">
        <v>758</v>
      </c>
      <c r="AN7" s="1427" t="s">
        <v>759</v>
      </c>
      <c r="AO7" s="1429" t="s">
        <v>395</v>
      </c>
      <c r="AP7" s="1425" t="s">
        <v>757</v>
      </c>
      <c r="AQ7" s="1427" t="s">
        <v>758</v>
      </c>
      <c r="AR7" s="1427" t="s">
        <v>759</v>
      </c>
      <c r="AS7" s="1429" t="s">
        <v>395</v>
      </c>
      <c r="AT7" s="1425" t="s">
        <v>757</v>
      </c>
      <c r="AU7" s="1427" t="s">
        <v>758</v>
      </c>
      <c r="AV7" s="1427" t="s">
        <v>759</v>
      </c>
      <c r="AW7" s="1429" t="s">
        <v>395</v>
      </c>
      <c r="AX7" s="1425" t="s">
        <v>757</v>
      </c>
      <c r="AY7" s="1427" t="s">
        <v>758</v>
      </c>
      <c r="AZ7" s="1427" t="s">
        <v>759</v>
      </c>
      <c r="BA7" s="1429" t="s">
        <v>395</v>
      </c>
      <c r="BB7" s="1431" t="s">
        <v>757</v>
      </c>
      <c r="BC7" s="1421" t="s">
        <v>758</v>
      </c>
      <c r="BD7" s="1421" t="s">
        <v>759</v>
      </c>
      <c r="BE7" s="1423" t="s">
        <v>395</v>
      </c>
      <c r="BF7" s="220"/>
      <c r="BG7" s="220"/>
      <c r="BH7" s="220"/>
      <c r="BI7" s="220"/>
      <c r="BJ7" s="220"/>
      <c r="BK7" s="230"/>
      <c r="BL7" s="220"/>
      <c r="BM7" s="220"/>
      <c r="BN7" s="220"/>
      <c r="BO7" s="220"/>
      <c r="BP7" s="220"/>
      <c r="BQ7" s="220"/>
      <c r="BR7" s="220"/>
      <c r="BS7" s="220"/>
      <c r="BT7" s="221"/>
    </row>
    <row r="8" spans="1:72" s="103" customFormat="1" ht="19.5" thickBot="1" x14ac:dyDescent="0.35">
      <c r="A8" s="875"/>
      <c r="B8" s="872"/>
      <c r="C8" s="786" t="str">
        <f>'Receita-Despesa'!C11</f>
        <v xml:space="preserve">4.1.1. RECEITAS OPERACIONAIS </v>
      </c>
      <c r="D8" s="873"/>
      <c r="E8" s="566"/>
      <c r="F8" s="1426"/>
      <c r="G8" s="1428"/>
      <c r="H8" s="1428"/>
      <c r="I8" s="1430"/>
      <c r="J8" s="1426"/>
      <c r="K8" s="1428"/>
      <c r="L8" s="1428"/>
      <c r="M8" s="1430"/>
      <c r="N8" s="1426"/>
      <c r="O8" s="1428"/>
      <c r="P8" s="1428"/>
      <c r="Q8" s="1430"/>
      <c r="R8" s="1426"/>
      <c r="S8" s="1428"/>
      <c r="T8" s="1428"/>
      <c r="U8" s="1430"/>
      <c r="V8" s="1426"/>
      <c r="W8" s="1428"/>
      <c r="X8" s="1428"/>
      <c r="Y8" s="1430"/>
      <c r="Z8" s="1426"/>
      <c r="AA8" s="1428"/>
      <c r="AB8" s="1428"/>
      <c r="AC8" s="1430"/>
      <c r="AD8" s="1426"/>
      <c r="AE8" s="1428"/>
      <c r="AF8" s="1428"/>
      <c r="AG8" s="1430"/>
      <c r="AH8" s="1426"/>
      <c r="AI8" s="1428"/>
      <c r="AJ8" s="1428"/>
      <c r="AK8" s="1430"/>
      <c r="AL8" s="1426"/>
      <c r="AM8" s="1428"/>
      <c r="AN8" s="1428"/>
      <c r="AO8" s="1430"/>
      <c r="AP8" s="1426"/>
      <c r="AQ8" s="1428"/>
      <c r="AR8" s="1428"/>
      <c r="AS8" s="1430"/>
      <c r="AT8" s="1426"/>
      <c r="AU8" s="1428"/>
      <c r="AV8" s="1428"/>
      <c r="AW8" s="1430"/>
      <c r="AX8" s="1426"/>
      <c r="AY8" s="1428"/>
      <c r="AZ8" s="1428"/>
      <c r="BA8" s="1430"/>
      <c r="BB8" s="1432"/>
      <c r="BC8" s="1422"/>
      <c r="BD8" s="1422"/>
      <c r="BE8" s="1424"/>
      <c r="BF8" s="219"/>
      <c r="BG8" s="230"/>
      <c r="BH8" s="230"/>
      <c r="BI8" s="224"/>
      <c r="BJ8" s="224"/>
      <c r="BK8" s="232"/>
      <c r="BL8" s="224"/>
      <c r="BM8" s="232"/>
      <c r="BN8" s="224"/>
      <c r="BO8" s="232"/>
      <c r="BP8" s="224"/>
      <c r="BQ8" s="232"/>
      <c r="BR8" s="224"/>
      <c r="BS8" s="232"/>
      <c r="BT8" s="233"/>
    </row>
    <row r="9" spans="1:72" s="100" customFormat="1" x14ac:dyDescent="0.3">
      <c r="A9" s="874"/>
      <c r="B9" s="234"/>
      <c r="C9" s="104"/>
      <c r="D9" s="109" t="str">
        <f>'Receita-Despesa'!D12</f>
        <v xml:space="preserve">4.1.1.1. Diárias e Taxas </v>
      </c>
      <c r="E9" s="125"/>
      <c r="F9" s="920">
        <f>'Receita-Despesa'!G12</f>
        <v>0</v>
      </c>
      <c r="G9" s="921"/>
      <c r="H9" s="922">
        <f>G9-F9</f>
        <v>0</v>
      </c>
      <c r="I9" s="923" t="e">
        <f>G9/F9-1</f>
        <v>#DIV/0!</v>
      </c>
      <c r="J9" s="920">
        <f>'Receita-Despesa'!H12</f>
        <v>0</v>
      </c>
      <c r="K9" s="921"/>
      <c r="L9" s="922">
        <f t="shared" ref="L9:L17" si="0">K9-J9</f>
        <v>0</v>
      </c>
      <c r="M9" s="923" t="e">
        <f>K9/J9-1</f>
        <v>#DIV/0!</v>
      </c>
      <c r="N9" s="920">
        <f>'Receita-Despesa'!I12</f>
        <v>0</v>
      </c>
      <c r="O9" s="921"/>
      <c r="P9" s="922">
        <f t="shared" ref="P9:P17" si="1">O9-N9</f>
        <v>0</v>
      </c>
      <c r="Q9" s="923" t="e">
        <f>O9/N9-1</f>
        <v>#DIV/0!</v>
      </c>
      <c r="R9" s="920">
        <f>'Receita-Despesa'!J12</f>
        <v>0</v>
      </c>
      <c r="S9" s="921"/>
      <c r="T9" s="922">
        <f t="shared" ref="T9:T17" si="2">S9-R9</f>
        <v>0</v>
      </c>
      <c r="U9" s="923" t="e">
        <f>S9/R9-1</f>
        <v>#DIV/0!</v>
      </c>
      <c r="V9" s="920">
        <f>'Receita-Despesa'!K12</f>
        <v>0</v>
      </c>
      <c r="W9" s="921"/>
      <c r="X9" s="922">
        <f t="shared" ref="X9:X17" si="3">W9-V9</f>
        <v>0</v>
      </c>
      <c r="Y9" s="923" t="e">
        <f>W9/V9-1</f>
        <v>#DIV/0!</v>
      </c>
      <c r="Z9" s="920">
        <f>'Receita-Despesa'!L12</f>
        <v>0</v>
      </c>
      <c r="AA9" s="921"/>
      <c r="AB9" s="922">
        <f t="shared" ref="AB9:AB17" si="4">AA9-Z9</f>
        <v>0</v>
      </c>
      <c r="AC9" s="923" t="e">
        <f>AA9/Z9-1</f>
        <v>#DIV/0!</v>
      </c>
      <c r="AD9" s="920">
        <f>'Receita-Despesa'!M12</f>
        <v>0</v>
      </c>
      <c r="AE9" s="921"/>
      <c r="AF9" s="922">
        <f t="shared" ref="AF9:AF17" si="5">AE9-AD9</f>
        <v>0</v>
      </c>
      <c r="AG9" s="923" t="e">
        <f>AE9/AD9-1</f>
        <v>#DIV/0!</v>
      </c>
      <c r="AH9" s="920">
        <f>'Receita-Despesa'!N12</f>
        <v>0</v>
      </c>
      <c r="AI9" s="921"/>
      <c r="AJ9" s="922">
        <f t="shared" ref="AJ9:AJ17" si="6">AI9-AH9</f>
        <v>0</v>
      </c>
      <c r="AK9" s="923" t="e">
        <f>AI9/AH9-1</f>
        <v>#DIV/0!</v>
      </c>
      <c r="AL9" s="920">
        <f>'Receita-Despesa'!O12</f>
        <v>0</v>
      </c>
      <c r="AM9" s="921"/>
      <c r="AN9" s="922">
        <f t="shared" ref="AN9:AN17" si="7">AM9-AL9</f>
        <v>0</v>
      </c>
      <c r="AO9" s="923" t="e">
        <f>AM9/AL9-1</f>
        <v>#DIV/0!</v>
      </c>
      <c r="AP9" s="920">
        <f>'Receita-Despesa'!P12</f>
        <v>0</v>
      </c>
      <c r="AQ9" s="921"/>
      <c r="AR9" s="922">
        <f t="shared" ref="AR9:AR17" si="8">AQ9-AP9</f>
        <v>0</v>
      </c>
      <c r="AS9" s="923" t="e">
        <f>AQ9/AP9-1</f>
        <v>#DIV/0!</v>
      </c>
      <c r="AT9" s="920">
        <f>'Receita-Despesa'!Q12</f>
        <v>0</v>
      </c>
      <c r="AU9" s="921"/>
      <c r="AV9" s="922">
        <f t="shared" ref="AV9:AV17" si="9">AU9-AT9</f>
        <v>0</v>
      </c>
      <c r="AW9" s="923" t="e">
        <f>AU9/AT9-1</f>
        <v>#DIV/0!</v>
      </c>
      <c r="AX9" s="920">
        <f>'Receita-Despesa'!R12</f>
        <v>0</v>
      </c>
      <c r="AY9" s="921"/>
      <c r="AZ9" s="922">
        <f t="shared" ref="AZ9:AZ17" si="10">AY9-AX9</f>
        <v>0</v>
      </c>
      <c r="BA9" s="923" t="e">
        <f>AY9/AX9-1</f>
        <v>#DIV/0!</v>
      </c>
      <c r="BB9" s="924">
        <f>F9+J9+N9+R9+V9+Z9+AD9+AH9+AL9+AP9+AT9+AX9</f>
        <v>0</v>
      </c>
      <c r="BC9" s="925">
        <f>G9+K9+O9+S9+W9+AA9+AE9+AI9+AM9+AQ9+AU9+AY9</f>
        <v>0</v>
      </c>
      <c r="BD9" s="926">
        <f>BC9-BB9</f>
        <v>0</v>
      </c>
      <c r="BE9" s="927" t="e">
        <f>BC9/BB9-1</f>
        <v>#DIV/0!</v>
      </c>
      <c r="BF9" s="220"/>
      <c r="BG9" s="226"/>
      <c r="BH9" s="220"/>
      <c r="BI9" s="227"/>
      <c r="BJ9" s="237"/>
      <c r="BK9" s="237"/>
      <c r="BL9" s="237"/>
      <c r="BM9" s="237"/>
      <c r="BN9" s="238"/>
      <c r="BO9" s="237"/>
      <c r="BP9" s="237"/>
      <c r="BQ9" s="237"/>
      <c r="BR9" s="237"/>
      <c r="BS9" s="239"/>
      <c r="BT9" s="221"/>
    </row>
    <row r="10" spans="1:72" s="100" customFormat="1" x14ac:dyDescent="0.3">
      <c r="A10" s="874"/>
      <c r="B10" s="234"/>
      <c r="C10" s="104"/>
      <c r="D10" s="109" t="str">
        <f>'Receita-Despesa'!D13</f>
        <v xml:space="preserve">4.1.1.2. S.A.D.T. </v>
      </c>
      <c r="E10" s="125"/>
      <c r="F10" s="920">
        <f>'Receita-Despesa'!G13</f>
        <v>0</v>
      </c>
      <c r="G10" s="928"/>
      <c r="H10" s="929">
        <f t="shared" ref="H10:H76" si="11">G10-F10</f>
        <v>0</v>
      </c>
      <c r="I10" s="923" t="e">
        <f t="shared" ref="I10:I17" si="12">G10/F10-1</f>
        <v>#DIV/0!</v>
      </c>
      <c r="J10" s="920">
        <f>'Receita-Despesa'!H13</f>
        <v>0</v>
      </c>
      <c r="K10" s="928"/>
      <c r="L10" s="929">
        <f t="shared" si="0"/>
        <v>0</v>
      </c>
      <c r="M10" s="923" t="e">
        <f t="shared" ref="M10:M17" si="13">K10/J10-1</f>
        <v>#DIV/0!</v>
      </c>
      <c r="N10" s="920">
        <f>'Receita-Despesa'!I13</f>
        <v>0</v>
      </c>
      <c r="O10" s="928"/>
      <c r="P10" s="929">
        <f t="shared" si="1"/>
        <v>0</v>
      </c>
      <c r="Q10" s="923" t="e">
        <f t="shared" ref="Q10:Q17" si="14">O10/N10-1</f>
        <v>#DIV/0!</v>
      </c>
      <c r="R10" s="920">
        <f>'Receita-Despesa'!J13</f>
        <v>0</v>
      </c>
      <c r="S10" s="928"/>
      <c r="T10" s="929">
        <f t="shared" si="2"/>
        <v>0</v>
      </c>
      <c r="U10" s="923" t="e">
        <f t="shared" ref="U10:U17" si="15">S10/R10-1</f>
        <v>#DIV/0!</v>
      </c>
      <c r="V10" s="920">
        <f>'Receita-Despesa'!K13</f>
        <v>0</v>
      </c>
      <c r="W10" s="928"/>
      <c r="X10" s="929">
        <f t="shared" si="3"/>
        <v>0</v>
      </c>
      <c r="Y10" s="923" t="e">
        <f t="shared" ref="Y10:Y17" si="16">W10/V10-1</f>
        <v>#DIV/0!</v>
      </c>
      <c r="Z10" s="920">
        <f>'Receita-Despesa'!L13</f>
        <v>0</v>
      </c>
      <c r="AA10" s="928"/>
      <c r="AB10" s="929">
        <f t="shared" si="4"/>
        <v>0</v>
      </c>
      <c r="AC10" s="923" t="e">
        <f t="shared" ref="AC10:AC17" si="17">AA10/Z10-1</f>
        <v>#DIV/0!</v>
      </c>
      <c r="AD10" s="920">
        <f>'Receita-Despesa'!M13</f>
        <v>0</v>
      </c>
      <c r="AE10" s="928"/>
      <c r="AF10" s="929">
        <f t="shared" si="5"/>
        <v>0</v>
      </c>
      <c r="AG10" s="923" t="e">
        <f t="shared" ref="AG10:AG17" si="18">AE10/AD10-1</f>
        <v>#DIV/0!</v>
      </c>
      <c r="AH10" s="920">
        <f>'Receita-Despesa'!N13</f>
        <v>0</v>
      </c>
      <c r="AI10" s="928"/>
      <c r="AJ10" s="929">
        <f t="shared" si="6"/>
        <v>0</v>
      </c>
      <c r="AK10" s="923" t="e">
        <f t="shared" ref="AK10:AK17" si="19">AI10/AH10-1</f>
        <v>#DIV/0!</v>
      </c>
      <c r="AL10" s="920">
        <f>'Receita-Despesa'!O13</f>
        <v>0</v>
      </c>
      <c r="AM10" s="928"/>
      <c r="AN10" s="929">
        <f t="shared" si="7"/>
        <v>0</v>
      </c>
      <c r="AO10" s="923" t="e">
        <f t="shared" ref="AO10:AO17" si="20">AM10/AL10-1</f>
        <v>#DIV/0!</v>
      </c>
      <c r="AP10" s="920">
        <f>'Receita-Despesa'!P13</f>
        <v>0</v>
      </c>
      <c r="AQ10" s="928"/>
      <c r="AR10" s="929">
        <f t="shared" si="8"/>
        <v>0</v>
      </c>
      <c r="AS10" s="923" t="e">
        <f t="shared" ref="AS10:AS17" si="21">AQ10/AP10-1</f>
        <v>#DIV/0!</v>
      </c>
      <c r="AT10" s="920">
        <f>'Receita-Despesa'!Q13</f>
        <v>0</v>
      </c>
      <c r="AU10" s="928"/>
      <c r="AV10" s="929">
        <f t="shared" si="9"/>
        <v>0</v>
      </c>
      <c r="AW10" s="923" t="e">
        <f t="shared" ref="AW10:AW17" si="22">AU10/AT10-1</f>
        <v>#DIV/0!</v>
      </c>
      <c r="AX10" s="920">
        <f>'Receita-Despesa'!R13</f>
        <v>0</v>
      </c>
      <c r="AY10" s="928"/>
      <c r="AZ10" s="929">
        <f t="shared" si="10"/>
        <v>0</v>
      </c>
      <c r="BA10" s="923" t="e">
        <f t="shared" ref="BA10:BA17" si="23">AY10/AX10-1</f>
        <v>#DIV/0!</v>
      </c>
      <c r="BB10" s="924">
        <f t="shared" ref="BB10:BC76" si="24">F10+J10+N10+R10+V10+Z10+AD10+AH10+AL10+AP10+AT10+AX10</f>
        <v>0</v>
      </c>
      <c r="BC10" s="925">
        <f t="shared" si="24"/>
        <v>0</v>
      </c>
      <c r="BD10" s="926">
        <f t="shared" ref="BD10:BD76" si="25">BC10-BB10</f>
        <v>0</v>
      </c>
      <c r="BE10" s="927" t="e">
        <f t="shared" ref="BE10:BE17" si="26">BC10/BB10-1</f>
        <v>#DIV/0!</v>
      </c>
      <c r="BF10" s="220"/>
      <c r="BG10" s="226"/>
      <c r="BH10" s="220"/>
      <c r="BI10" s="227"/>
      <c r="BJ10" s="237"/>
      <c r="BK10" s="237"/>
      <c r="BL10" s="237"/>
      <c r="BM10" s="237"/>
      <c r="BN10" s="238"/>
      <c r="BO10" s="237"/>
      <c r="BP10" s="237"/>
      <c r="BQ10" s="237"/>
      <c r="BR10" s="237"/>
      <c r="BS10" s="239"/>
      <c r="BT10" s="221"/>
    </row>
    <row r="11" spans="1:72" s="100" customFormat="1" x14ac:dyDescent="0.3">
      <c r="A11" s="874"/>
      <c r="B11" s="234"/>
      <c r="C11" s="104"/>
      <c r="D11" s="109" t="str">
        <f>'Receita-Despesa'!D14</f>
        <v xml:space="preserve">4.1.1.3. Mat. Med. </v>
      </c>
      <c r="E11" s="125"/>
      <c r="F11" s="920">
        <f>'Receita-Despesa'!G14</f>
        <v>0</v>
      </c>
      <c r="G11" s="928"/>
      <c r="H11" s="929">
        <f t="shared" si="11"/>
        <v>0</v>
      </c>
      <c r="I11" s="923" t="e">
        <f t="shared" si="12"/>
        <v>#DIV/0!</v>
      </c>
      <c r="J11" s="920">
        <f>'Receita-Despesa'!H14</f>
        <v>0</v>
      </c>
      <c r="K11" s="928"/>
      <c r="L11" s="929">
        <f t="shared" si="0"/>
        <v>0</v>
      </c>
      <c r="M11" s="923" t="e">
        <f t="shared" si="13"/>
        <v>#DIV/0!</v>
      </c>
      <c r="N11" s="920">
        <f>'Receita-Despesa'!I14</f>
        <v>0</v>
      </c>
      <c r="O11" s="928"/>
      <c r="P11" s="929">
        <f t="shared" si="1"/>
        <v>0</v>
      </c>
      <c r="Q11" s="923" t="e">
        <f t="shared" si="14"/>
        <v>#DIV/0!</v>
      </c>
      <c r="R11" s="920">
        <f>'Receita-Despesa'!J14</f>
        <v>0</v>
      </c>
      <c r="S11" s="928"/>
      <c r="T11" s="929">
        <f t="shared" si="2"/>
        <v>0</v>
      </c>
      <c r="U11" s="923" t="e">
        <f t="shared" si="15"/>
        <v>#DIV/0!</v>
      </c>
      <c r="V11" s="920">
        <f>'Receita-Despesa'!K14</f>
        <v>0</v>
      </c>
      <c r="W11" s="928"/>
      <c r="X11" s="929">
        <f t="shared" si="3"/>
        <v>0</v>
      </c>
      <c r="Y11" s="923" t="e">
        <f t="shared" si="16"/>
        <v>#DIV/0!</v>
      </c>
      <c r="Z11" s="920">
        <f>'Receita-Despesa'!L14</f>
        <v>0</v>
      </c>
      <c r="AA11" s="928"/>
      <c r="AB11" s="929">
        <f t="shared" si="4"/>
        <v>0</v>
      </c>
      <c r="AC11" s="923" t="e">
        <f t="shared" si="17"/>
        <v>#DIV/0!</v>
      </c>
      <c r="AD11" s="920">
        <f>'Receita-Despesa'!M14</f>
        <v>0</v>
      </c>
      <c r="AE11" s="928"/>
      <c r="AF11" s="929">
        <f t="shared" si="5"/>
        <v>0</v>
      </c>
      <c r="AG11" s="923" t="e">
        <f t="shared" si="18"/>
        <v>#DIV/0!</v>
      </c>
      <c r="AH11" s="920">
        <f>'Receita-Despesa'!N14</f>
        <v>0</v>
      </c>
      <c r="AI11" s="928"/>
      <c r="AJ11" s="929">
        <f t="shared" si="6"/>
        <v>0</v>
      </c>
      <c r="AK11" s="923" t="e">
        <f t="shared" si="19"/>
        <v>#DIV/0!</v>
      </c>
      <c r="AL11" s="920">
        <f>'Receita-Despesa'!O14</f>
        <v>0</v>
      </c>
      <c r="AM11" s="928"/>
      <c r="AN11" s="929">
        <f t="shared" si="7"/>
        <v>0</v>
      </c>
      <c r="AO11" s="923" t="e">
        <f t="shared" si="20"/>
        <v>#DIV/0!</v>
      </c>
      <c r="AP11" s="920">
        <f>'Receita-Despesa'!P14</f>
        <v>0</v>
      </c>
      <c r="AQ11" s="928"/>
      <c r="AR11" s="929">
        <f t="shared" si="8"/>
        <v>0</v>
      </c>
      <c r="AS11" s="923" t="e">
        <f t="shared" si="21"/>
        <v>#DIV/0!</v>
      </c>
      <c r="AT11" s="920">
        <f>'Receita-Despesa'!Q14</f>
        <v>0</v>
      </c>
      <c r="AU11" s="928"/>
      <c r="AV11" s="929">
        <f t="shared" si="9"/>
        <v>0</v>
      </c>
      <c r="AW11" s="923" t="e">
        <f t="shared" si="22"/>
        <v>#DIV/0!</v>
      </c>
      <c r="AX11" s="920">
        <f>'Receita-Despesa'!R14</f>
        <v>0</v>
      </c>
      <c r="AY11" s="928"/>
      <c r="AZ11" s="929">
        <f t="shared" si="10"/>
        <v>0</v>
      </c>
      <c r="BA11" s="923" t="e">
        <f t="shared" si="23"/>
        <v>#DIV/0!</v>
      </c>
      <c r="BB11" s="924">
        <f t="shared" si="24"/>
        <v>0</v>
      </c>
      <c r="BC11" s="925">
        <f t="shared" si="24"/>
        <v>0</v>
      </c>
      <c r="BD11" s="926">
        <f t="shared" si="25"/>
        <v>0</v>
      </c>
      <c r="BE11" s="927" t="e">
        <f t="shared" si="26"/>
        <v>#DIV/0!</v>
      </c>
      <c r="BF11" s="220"/>
      <c r="BG11" s="226"/>
      <c r="BH11" s="220"/>
      <c r="BI11" s="227"/>
      <c r="BJ11" s="237"/>
      <c r="BK11" s="237"/>
      <c r="BL11" s="237"/>
      <c r="BM11" s="237"/>
      <c r="BN11" s="238"/>
      <c r="BO11" s="237"/>
      <c r="BP11" s="237"/>
      <c r="BQ11" s="237"/>
      <c r="BR11" s="237"/>
      <c r="BS11" s="239"/>
      <c r="BT11" s="221"/>
    </row>
    <row r="12" spans="1:72" s="100" customFormat="1" x14ac:dyDescent="0.3">
      <c r="A12" s="874"/>
      <c r="B12" s="234"/>
      <c r="C12" s="104"/>
      <c r="D12" s="109" t="str">
        <f>'Receita-Despesa'!D15</f>
        <v>4.1.1.4. Gases Medicinais</v>
      </c>
      <c r="E12" s="125"/>
      <c r="F12" s="920">
        <f>'Receita-Despesa'!G15</f>
        <v>0</v>
      </c>
      <c r="G12" s="928"/>
      <c r="H12" s="929">
        <f t="shared" si="11"/>
        <v>0</v>
      </c>
      <c r="I12" s="923" t="e">
        <f t="shared" si="12"/>
        <v>#DIV/0!</v>
      </c>
      <c r="J12" s="920">
        <f>'Receita-Despesa'!H15</f>
        <v>0</v>
      </c>
      <c r="K12" s="928"/>
      <c r="L12" s="929">
        <f t="shared" si="0"/>
        <v>0</v>
      </c>
      <c r="M12" s="923" t="e">
        <f t="shared" si="13"/>
        <v>#DIV/0!</v>
      </c>
      <c r="N12" s="920">
        <f>'Receita-Despesa'!I15</f>
        <v>0</v>
      </c>
      <c r="O12" s="928"/>
      <c r="P12" s="929">
        <f t="shared" si="1"/>
        <v>0</v>
      </c>
      <c r="Q12" s="923" t="e">
        <f t="shared" si="14"/>
        <v>#DIV/0!</v>
      </c>
      <c r="R12" s="920">
        <f>'Receita-Despesa'!J15</f>
        <v>0</v>
      </c>
      <c r="S12" s="928"/>
      <c r="T12" s="929">
        <f t="shared" si="2"/>
        <v>0</v>
      </c>
      <c r="U12" s="923" t="e">
        <f t="shared" si="15"/>
        <v>#DIV/0!</v>
      </c>
      <c r="V12" s="920">
        <f>'Receita-Despesa'!K15</f>
        <v>0</v>
      </c>
      <c r="W12" s="928"/>
      <c r="X12" s="929">
        <f t="shared" si="3"/>
        <v>0</v>
      </c>
      <c r="Y12" s="923" t="e">
        <f t="shared" si="16"/>
        <v>#DIV/0!</v>
      </c>
      <c r="Z12" s="920">
        <f>'Receita-Despesa'!L15</f>
        <v>0</v>
      </c>
      <c r="AA12" s="928"/>
      <c r="AB12" s="929">
        <f t="shared" si="4"/>
        <v>0</v>
      </c>
      <c r="AC12" s="923" t="e">
        <f t="shared" si="17"/>
        <v>#DIV/0!</v>
      </c>
      <c r="AD12" s="920">
        <f>'Receita-Despesa'!M15</f>
        <v>0</v>
      </c>
      <c r="AE12" s="928"/>
      <c r="AF12" s="929">
        <f t="shared" si="5"/>
        <v>0</v>
      </c>
      <c r="AG12" s="923" t="e">
        <f t="shared" si="18"/>
        <v>#DIV/0!</v>
      </c>
      <c r="AH12" s="920">
        <f>'Receita-Despesa'!N15</f>
        <v>0</v>
      </c>
      <c r="AI12" s="928"/>
      <c r="AJ12" s="929">
        <f t="shared" si="6"/>
        <v>0</v>
      </c>
      <c r="AK12" s="923" t="e">
        <f t="shared" si="19"/>
        <v>#DIV/0!</v>
      </c>
      <c r="AL12" s="920">
        <f>'Receita-Despesa'!O15</f>
        <v>0</v>
      </c>
      <c r="AM12" s="928"/>
      <c r="AN12" s="929">
        <f t="shared" si="7"/>
        <v>0</v>
      </c>
      <c r="AO12" s="923" t="e">
        <f t="shared" si="20"/>
        <v>#DIV/0!</v>
      </c>
      <c r="AP12" s="920">
        <f>'Receita-Despesa'!P15</f>
        <v>0</v>
      </c>
      <c r="AQ12" s="928"/>
      <c r="AR12" s="929">
        <f t="shared" si="8"/>
        <v>0</v>
      </c>
      <c r="AS12" s="923" t="e">
        <f t="shared" si="21"/>
        <v>#DIV/0!</v>
      </c>
      <c r="AT12" s="920">
        <f>'Receita-Despesa'!Q15</f>
        <v>0</v>
      </c>
      <c r="AU12" s="928"/>
      <c r="AV12" s="929">
        <f t="shared" si="9"/>
        <v>0</v>
      </c>
      <c r="AW12" s="923" t="e">
        <f t="shared" si="22"/>
        <v>#DIV/0!</v>
      </c>
      <c r="AX12" s="920">
        <f>'Receita-Despesa'!R15</f>
        <v>0</v>
      </c>
      <c r="AY12" s="928"/>
      <c r="AZ12" s="929">
        <f t="shared" si="10"/>
        <v>0</v>
      </c>
      <c r="BA12" s="923" t="e">
        <f t="shared" si="23"/>
        <v>#DIV/0!</v>
      </c>
      <c r="BB12" s="924">
        <f t="shared" si="24"/>
        <v>0</v>
      </c>
      <c r="BC12" s="925">
        <f t="shared" si="24"/>
        <v>0</v>
      </c>
      <c r="BD12" s="926">
        <f t="shared" si="25"/>
        <v>0</v>
      </c>
      <c r="BE12" s="927" t="e">
        <f t="shared" si="26"/>
        <v>#DIV/0!</v>
      </c>
      <c r="BF12" s="220"/>
      <c r="BG12" s="226"/>
      <c r="BH12" s="220"/>
      <c r="BI12" s="227"/>
      <c r="BJ12" s="237"/>
      <c r="BK12" s="237"/>
      <c r="BL12" s="237"/>
      <c r="BM12" s="237"/>
      <c r="BN12" s="238"/>
      <c r="BO12" s="237"/>
      <c r="BP12" s="237"/>
      <c r="BQ12" s="237"/>
      <c r="BR12" s="237"/>
      <c r="BS12" s="239"/>
      <c r="BT12" s="221"/>
    </row>
    <row r="13" spans="1:72" s="100" customFormat="1" x14ac:dyDescent="0.3">
      <c r="A13" s="874"/>
      <c r="B13" s="234"/>
      <c r="C13" s="104"/>
      <c r="D13" s="109" t="str">
        <f>'Receita-Despesa'!D16</f>
        <v xml:space="preserve">4.1.1.5. Honorários </v>
      </c>
      <c r="E13" s="125"/>
      <c r="F13" s="920">
        <f>'Receita-Despesa'!G16</f>
        <v>0</v>
      </c>
      <c r="G13" s="928"/>
      <c r="H13" s="929">
        <f t="shared" si="11"/>
        <v>0</v>
      </c>
      <c r="I13" s="923" t="e">
        <f t="shared" si="12"/>
        <v>#DIV/0!</v>
      </c>
      <c r="J13" s="920">
        <f>'Receita-Despesa'!H16</f>
        <v>0</v>
      </c>
      <c r="K13" s="928"/>
      <c r="L13" s="929">
        <f t="shared" si="0"/>
        <v>0</v>
      </c>
      <c r="M13" s="923" t="e">
        <f t="shared" si="13"/>
        <v>#DIV/0!</v>
      </c>
      <c r="N13" s="920">
        <f>'Receita-Despesa'!I16</f>
        <v>0</v>
      </c>
      <c r="O13" s="928"/>
      <c r="P13" s="929">
        <f t="shared" si="1"/>
        <v>0</v>
      </c>
      <c r="Q13" s="923" t="e">
        <f t="shared" si="14"/>
        <v>#DIV/0!</v>
      </c>
      <c r="R13" s="920">
        <f>'Receita-Despesa'!J16</f>
        <v>0</v>
      </c>
      <c r="S13" s="928"/>
      <c r="T13" s="929">
        <f t="shared" si="2"/>
        <v>0</v>
      </c>
      <c r="U13" s="923" t="e">
        <f t="shared" si="15"/>
        <v>#DIV/0!</v>
      </c>
      <c r="V13" s="920">
        <f>'Receita-Despesa'!K16</f>
        <v>0</v>
      </c>
      <c r="W13" s="928"/>
      <c r="X13" s="929">
        <f t="shared" si="3"/>
        <v>0</v>
      </c>
      <c r="Y13" s="923" t="e">
        <f t="shared" si="16"/>
        <v>#DIV/0!</v>
      </c>
      <c r="Z13" s="920">
        <f>'Receita-Despesa'!L16</f>
        <v>0</v>
      </c>
      <c r="AA13" s="928"/>
      <c r="AB13" s="929">
        <f t="shared" si="4"/>
        <v>0</v>
      </c>
      <c r="AC13" s="923" t="e">
        <f t="shared" si="17"/>
        <v>#DIV/0!</v>
      </c>
      <c r="AD13" s="920">
        <f>'Receita-Despesa'!M16</f>
        <v>0</v>
      </c>
      <c r="AE13" s="928"/>
      <c r="AF13" s="929">
        <f t="shared" si="5"/>
        <v>0</v>
      </c>
      <c r="AG13" s="923" t="e">
        <f t="shared" si="18"/>
        <v>#DIV/0!</v>
      </c>
      <c r="AH13" s="920">
        <f>'Receita-Despesa'!N16</f>
        <v>0</v>
      </c>
      <c r="AI13" s="928"/>
      <c r="AJ13" s="929">
        <f t="shared" si="6"/>
        <v>0</v>
      </c>
      <c r="AK13" s="923" t="e">
        <f t="shared" si="19"/>
        <v>#DIV/0!</v>
      </c>
      <c r="AL13" s="920">
        <f>'Receita-Despesa'!O16</f>
        <v>0</v>
      </c>
      <c r="AM13" s="928"/>
      <c r="AN13" s="929">
        <f t="shared" si="7"/>
        <v>0</v>
      </c>
      <c r="AO13" s="923" t="e">
        <f t="shared" si="20"/>
        <v>#DIV/0!</v>
      </c>
      <c r="AP13" s="920">
        <f>'Receita-Despesa'!P16</f>
        <v>0</v>
      </c>
      <c r="AQ13" s="928"/>
      <c r="AR13" s="929">
        <f t="shared" si="8"/>
        <v>0</v>
      </c>
      <c r="AS13" s="923" t="e">
        <f t="shared" si="21"/>
        <v>#DIV/0!</v>
      </c>
      <c r="AT13" s="920">
        <f>'Receita-Despesa'!Q16</f>
        <v>0</v>
      </c>
      <c r="AU13" s="928"/>
      <c r="AV13" s="929">
        <f t="shared" si="9"/>
        <v>0</v>
      </c>
      <c r="AW13" s="923" t="e">
        <f t="shared" si="22"/>
        <v>#DIV/0!</v>
      </c>
      <c r="AX13" s="920">
        <f>'Receita-Despesa'!R16</f>
        <v>0</v>
      </c>
      <c r="AY13" s="928"/>
      <c r="AZ13" s="929">
        <f t="shared" si="10"/>
        <v>0</v>
      </c>
      <c r="BA13" s="923" t="e">
        <f t="shared" si="23"/>
        <v>#DIV/0!</v>
      </c>
      <c r="BB13" s="924">
        <f t="shared" si="24"/>
        <v>0</v>
      </c>
      <c r="BC13" s="925">
        <f t="shared" si="24"/>
        <v>0</v>
      </c>
      <c r="BD13" s="926">
        <f t="shared" si="25"/>
        <v>0</v>
      </c>
      <c r="BE13" s="927" t="e">
        <f t="shared" si="26"/>
        <v>#DIV/0!</v>
      </c>
      <c r="BF13" s="220"/>
      <c r="BG13" s="226"/>
      <c r="BH13" s="220"/>
      <c r="BI13" s="227"/>
      <c r="BJ13" s="237"/>
      <c r="BK13" s="237"/>
      <c r="BL13" s="237"/>
      <c r="BM13" s="237"/>
      <c r="BN13" s="238"/>
      <c r="BO13" s="237"/>
      <c r="BP13" s="237"/>
      <c r="BQ13" s="237"/>
      <c r="BR13" s="237"/>
      <c r="BS13" s="239"/>
      <c r="BT13" s="221"/>
    </row>
    <row r="14" spans="1:72" s="100" customFormat="1" x14ac:dyDescent="0.3">
      <c r="A14" s="874"/>
      <c r="B14" s="234"/>
      <c r="C14" s="104"/>
      <c r="D14" s="109" t="str">
        <f>'Receita-Despesa'!D17</f>
        <v>4.1.1.6. linha livre</v>
      </c>
      <c r="E14" s="125"/>
      <c r="F14" s="920">
        <f>'Receita-Despesa'!G19</f>
        <v>3026767.73</v>
      </c>
      <c r="G14" s="928"/>
      <c r="H14" s="929">
        <f t="shared" si="11"/>
        <v>-3026767.73</v>
      </c>
      <c r="I14" s="923">
        <f t="shared" si="12"/>
        <v>-1</v>
      </c>
      <c r="J14" s="920">
        <f>'Receita-Despesa'!H17</f>
        <v>0</v>
      </c>
      <c r="K14" s="928"/>
      <c r="L14" s="929">
        <f t="shared" si="0"/>
        <v>0</v>
      </c>
      <c r="M14" s="923" t="e">
        <f t="shared" si="13"/>
        <v>#DIV/0!</v>
      </c>
      <c r="N14" s="920">
        <f>'Receita-Despesa'!I17</f>
        <v>0</v>
      </c>
      <c r="O14" s="928"/>
      <c r="P14" s="929">
        <f t="shared" si="1"/>
        <v>0</v>
      </c>
      <c r="Q14" s="923" t="e">
        <f t="shared" si="14"/>
        <v>#DIV/0!</v>
      </c>
      <c r="R14" s="920">
        <f>'Receita-Despesa'!J17</f>
        <v>0</v>
      </c>
      <c r="S14" s="928"/>
      <c r="T14" s="929">
        <f t="shared" si="2"/>
        <v>0</v>
      </c>
      <c r="U14" s="923" t="e">
        <f t="shared" si="15"/>
        <v>#DIV/0!</v>
      </c>
      <c r="V14" s="920">
        <f>'Receita-Despesa'!K17</f>
        <v>0</v>
      </c>
      <c r="W14" s="928"/>
      <c r="X14" s="929">
        <f t="shared" si="3"/>
        <v>0</v>
      </c>
      <c r="Y14" s="923" t="e">
        <f t="shared" si="16"/>
        <v>#DIV/0!</v>
      </c>
      <c r="Z14" s="920">
        <f>'Receita-Despesa'!L17</f>
        <v>0</v>
      </c>
      <c r="AA14" s="928"/>
      <c r="AB14" s="929">
        <f t="shared" si="4"/>
        <v>0</v>
      </c>
      <c r="AC14" s="923" t="e">
        <f t="shared" si="17"/>
        <v>#DIV/0!</v>
      </c>
      <c r="AD14" s="920">
        <f>'Receita-Despesa'!M17</f>
        <v>0</v>
      </c>
      <c r="AE14" s="928"/>
      <c r="AF14" s="929">
        <f t="shared" si="5"/>
        <v>0</v>
      </c>
      <c r="AG14" s="923" t="e">
        <f t="shared" si="18"/>
        <v>#DIV/0!</v>
      </c>
      <c r="AH14" s="920">
        <f>'Receita-Despesa'!N17</f>
        <v>0</v>
      </c>
      <c r="AI14" s="928"/>
      <c r="AJ14" s="929">
        <f t="shared" si="6"/>
        <v>0</v>
      </c>
      <c r="AK14" s="923" t="e">
        <f t="shared" si="19"/>
        <v>#DIV/0!</v>
      </c>
      <c r="AL14" s="920">
        <f>'Receita-Despesa'!O17</f>
        <v>0</v>
      </c>
      <c r="AM14" s="928"/>
      <c r="AN14" s="929">
        <f t="shared" si="7"/>
        <v>0</v>
      </c>
      <c r="AO14" s="923" t="e">
        <f t="shared" si="20"/>
        <v>#DIV/0!</v>
      </c>
      <c r="AP14" s="920">
        <f>'Receita-Despesa'!P17</f>
        <v>0</v>
      </c>
      <c r="AQ14" s="928"/>
      <c r="AR14" s="929">
        <f t="shared" si="8"/>
        <v>0</v>
      </c>
      <c r="AS14" s="923" t="e">
        <f t="shared" si="21"/>
        <v>#DIV/0!</v>
      </c>
      <c r="AT14" s="920">
        <f>'Receita-Despesa'!Q17</f>
        <v>0</v>
      </c>
      <c r="AU14" s="928"/>
      <c r="AV14" s="929">
        <f t="shared" si="9"/>
        <v>0</v>
      </c>
      <c r="AW14" s="923" t="e">
        <f t="shared" si="22"/>
        <v>#DIV/0!</v>
      </c>
      <c r="AX14" s="920">
        <f>'Receita-Despesa'!R17</f>
        <v>0</v>
      </c>
      <c r="AY14" s="928"/>
      <c r="AZ14" s="929">
        <f t="shared" si="10"/>
        <v>0</v>
      </c>
      <c r="BA14" s="923" t="e">
        <f t="shared" si="23"/>
        <v>#DIV/0!</v>
      </c>
      <c r="BB14" s="924">
        <f t="shared" si="24"/>
        <v>3026767.73</v>
      </c>
      <c r="BC14" s="925">
        <f t="shared" si="24"/>
        <v>0</v>
      </c>
      <c r="BD14" s="926">
        <f t="shared" si="25"/>
        <v>-3026767.73</v>
      </c>
      <c r="BE14" s="927">
        <f t="shared" si="26"/>
        <v>-1</v>
      </c>
      <c r="BF14" s="220"/>
      <c r="BG14" s="226"/>
      <c r="BH14" s="220"/>
      <c r="BI14" s="227"/>
      <c r="BJ14" s="237"/>
      <c r="BK14" s="237"/>
      <c r="BL14" s="237"/>
      <c r="BM14" s="237"/>
      <c r="BN14" s="238"/>
      <c r="BO14" s="237"/>
      <c r="BP14" s="237"/>
      <c r="BQ14" s="237"/>
      <c r="BR14" s="237"/>
      <c r="BS14" s="239"/>
      <c r="BT14" s="221"/>
    </row>
    <row r="15" spans="1:72" s="100" customFormat="1" x14ac:dyDescent="0.3">
      <c r="A15" s="874"/>
      <c r="B15" s="234"/>
      <c r="C15" s="104"/>
      <c r="D15" s="109" t="str">
        <f>'Receita-Despesa'!D18</f>
        <v>4.1.1.7. linha livre</v>
      </c>
      <c r="E15" s="125"/>
      <c r="F15" s="920">
        <f>'Receita-Despesa'!G18</f>
        <v>0</v>
      </c>
      <c r="G15" s="928"/>
      <c r="H15" s="929">
        <f t="shared" si="11"/>
        <v>0</v>
      </c>
      <c r="I15" s="923" t="e">
        <f t="shared" si="12"/>
        <v>#DIV/0!</v>
      </c>
      <c r="J15" s="920">
        <f>'Receita-Despesa'!H18</f>
        <v>0</v>
      </c>
      <c r="K15" s="928"/>
      <c r="L15" s="929">
        <f t="shared" si="0"/>
        <v>0</v>
      </c>
      <c r="M15" s="923" t="e">
        <f t="shared" si="13"/>
        <v>#DIV/0!</v>
      </c>
      <c r="N15" s="920">
        <f>'Receita-Despesa'!I18</f>
        <v>0</v>
      </c>
      <c r="O15" s="928"/>
      <c r="P15" s="929">
        <f t="shared" si="1"/>
        <v>0</v>
      </c>
      <c r="Q15" s="923" t="e">
        <f t="shared" si="14"/>
        <v>#DIV/0!</v>
      </c>
      <c r="R15" s="920">
        <f>'Receita-Despesa'!J18</f>
        <v>0</v>
      </c>
      <c r="S15" s="928"/>
      <c r="T15" s="929">
        <f t="shared" si="2"/>
        <v>0</v>
      </c>
      <c r="U15" s="923" t="e">
        <f t="shared" si="15"/>
        <v>#DIV/0!</v>
      </c>
      <c r="V15" s="920">
        <f>'Receita-Despesa'!K18</f>
        <v>0</v>
      </c>
      <c r="W15" s="928"/>
      <c r="X15" s="929">
        <f t="shared" si="3"/>
        <v>0</v>
      </c>
      <c r="Y15" s="923" t="e">
        <f t="shared" si="16"/>
        <v>#DIV/0!</v>
      </c>
      <c r="Z15" s="920">
        <f>'Receita-Despesa'!L18</f>
        <v>0</v>
      </c>
      <c r="AA15" s="928"/>
      <c r="AB15" s="929">
        <f t="shared" si="4"/>
        <v>0</v>
      </c>
      <c r="AC15" s="923" t="e">
        <f t="shared" si="17"/>
        <v>#DIV/0!</v>
      </c>
      <c r="AD15" s="920">
        <f>'Receita-Despesa'!M18</f>
        <v>0</v>
      </c>
      <c r="AE15" s="928"/>
      <c r="AF15" s="929">
        <f t="shared" si="5"/>
        <v>0</v>
      </c>
      <c r="AG15" s="923" t="e">
        <f t="shared" si="18"/>
        <v>#DIV/0!</v>
      </c>
      <c r="AH15" s="920">
        <f>'Receita-Despesa'!N18</f>
        <v>0</v>
      </c>
      <c r="AI15" s="928"/>
      <c r="AJ15" s="929">
        <f t="shared" si="6"/>
        <v>0</v>
      </c>
      <c r="AK15" s="923" t="e">
        <f t="shared" si="19"/>
        <v>#DIV/0!</v>
      </c>
      <c r="AL15" s="920">
        <f>'Receita-Despesa'!O18</f>
        <v>0</v>
      </c>
      <c r="AM15" s="928"/>
      <c r="AN15" s="929">
        <f t="shared" si="7"/>
        <v>0</v>
      </c>
      <c r="AO15" s="923" t="e">
        <f t="shared" si="20"/>
        <v>#DIV/0!</v>
      </c>
      <c r="AP15" s="920">
        <f>'Receita-Despesa'!P18</f>
        <v>0</v>
      </c>
      <c r="AQ15" s="928"/>
      <c r="AR15" s="929">
        <f t="shared" si="8"/>
        <v>0</v>
      </c>
      <c r="AS15" s="923" t="e">
        <f t="shared" si="21"/>
        <v>#DIV/0!</v>
      </c>
      <c r="AT15" s="920">
        <f>'Receita-Despesa'!Q18</f>
        <v>0</v>
      </c>
      <c r="AU15" s="928"/>
      <c r="AV15" s="929">
        <f t="shared" si="9"/>
        <v>0</v>
      </c>
      <c r="AW15" s="923" t="e">
        <f t="shared" si="22"/>
        <v>#DIV/0!</v>
      </c>
      <c r="AX15" s="920">
        <f>'Receita-Despesa'!R18</f>
        <v>0</v>
      </c>
      <c r="AY15" s="928"/>
      <c r="AZ15" s="929">
        <f t="shared" si="10"/>
        <v>0</v>
      </c>
      <c r="BA15" s="923" t="e">
        <f t="shared" si="23"/>
        <v>#DIV/0!</v>
      </c>
      <c r="BB15" s="924">
        <f t="shared" si="24"/>
        <v>0</v>
      </c>
      <c r="BC15" s="925">
        <f t="shared" si="24"/>
        <v>0</v>
      </c>
      <c r="BD15" s="926">
        <f t="shared" si="25"/>
        <v>0</v>
      </c>
      <c r="BE15" s="927" t="e">
        <f t="shared" si="26"/>
        <v>#DIV/0!</v>
      </c>
      <c r="BF15" s="220"/>
      <c r="BG15" s="226"/>
      <c r="BH15" s="220"/>
      <c r="BI15" s="227"/>
      <c r="BJ15" s="237"/>
      <c r="BK15" s="237"/>
      <c r="BL15" s="237"/>
      <c r="BM15" s="237"/>
      <c r="BN15" s="238"/>
      <c r="BO15" s="237"/>
      <c r="BP15" s="237"/>
      <c r="BQ15" s="237"/>
      <c r="BR15" s="237"/>
      <c r="BS15" s="239"/>
      <c r="BT15" s="221"/>
    </row>
    <row r="16" spans="1:72" s="100" customFormat="1" x14ac:dyDescent="0.3">
      <c r="A16" s="874"/>
      <c r="B16" s="234"/>
      <c r="C16" s="104"/>
      <c r="D16" s="109" t="str">
        <f>'Receita-Despesa'!D19</f>
        <v>4.1.1.8. Outras</v>
      </c>
      <c r="E16" s="235"/>
      <c r="F16" s="920">
        <f>'Receita-Despesa'!G19</f>
        <v>3026767.73</v>
      </c>
      <c r="G16" s="928"/>
      <c r="H16" s="929">
        <f t="shared" si="11"/>
        <v>-3026767.73</v>
      </c>
      <c r="I16" s="923">
        <f t="shared" si="12"/>
        <v>-1</v>
      </c>
      <c r="J16" s="920">
        <f>'Receita-Despesa'!H19</f>
        <v>3026767.73</v>
      </c>
      <c r="K16" s="928"/>
      <c r="L16" s="929">
        <f t="shared" si="0"/>
        <v>-3026767.73</v>
      </c>
      <c r="M16" s="923">
        <f t="shared" si="13"/>
        <v>-1</v>
      </c>
      <c r="N16" s="920">
        <f>'Receita-Despesa'!I19</f>
        <v>3026767.73</v>
      </c>
      <c r="O16" s="928"/>
      <c r="P16" s="929">
        <f t="shared" si="1"/>
        <v>-3026767.73</v>
      </c>
      <c r="Q16" s="923">
        <f t="shared" si="14"/>
        <v>-1</v>
      </c>
      <c r="R16" s="920">
        <f>'Receita-Despesa'!J19</f>
        <v>3026767.73</v>
      </c>
      <c r="S16" s="928"/>
      <c r="T16" s="929">
        <f t="shared" si="2"/>
        <v>-3026767.73</v>
      </c>
      <c r="U16" s="923">
        <f t="shared" si="15"/>
        <v>-1</v>
      </c>
      <c r="V16" s="920">
        <f>'Receita-Despesa'!K19</f>
        <v>3026767.73</v>
      </c>
      <c r="W16" s="928"/>
      <c r="X16" s="929">
        <f t="shared" si="3"/>
        <v>-3026767.73</v>
      </c>
      <c r="Y16" s="923">
        <f t="shared" si="16"/>
        <v>-1</v>
      </c>
      <c r="Z16" s="920">
        <f>'Receita-Despesa'!L19</f>
        <v>3026767.73</v>
      </c>
      <c r="AA16" s="928"/>
      <c r="AB16" s="929">
        <f t="shared" si="4"/>
        <v>-3026767.73</v>
      </c>
      <c r="AC16" s="923">
        <f t="shared" si="17"/>
        <v>-1</v>
      </c>
      <c r="AD16" s="920">
        <f>'Receita-Despesa'!M19</f>
        <v>3026767.73</v>
      </c>
      <c r="AE16" s="928"/>
      <c r="AF16" s="929">
        <f t="shared" si="5"/>
        <v>-3026767.73</v>
      </c>
      <c r="AG16" s="923">
        <f t="shared" si="18"/>
        <v>-1</v>
      </c>
      <c r="AH16" s="920">
        <f>'Receita-Despesa'!N19</f>
        <v>3026767.73</v>
      </c>
      <c r="AI16" s="928"/>
      <c r="AJ16" s="929">
        <f t="shared" si="6"/>
        <v>-3026767.73</v>
      </c>
      <c r="AK16" s="923">
        <f t="shared" si="19"/>
        <v>-1</v>
      </c>
      <c r="AL16" s="920">
        <f>'Receita-Despesa'!O19</f>
        <v>3026767.73</v>
      </c>
      <c r="AM16" s="928"/>
      <c r="AN16" s="929">
        <f t="shared" si="7"/>
        <v>-3026767.73</v>
      </c>
      <c r="AO16" s="923">
        <f t="shared" si="20"/>
        <v>-1</v>
      </c>
      <c r="AP16" s="920">
        <f>'Receita-Despesa'!P19</f>
        <v>3026767.73</v>
      </c>
      <c r="AQ16" s="928"/>
      <c r="AR16" s="929">
        <f t="shared" si="8"/>
        <v>-3026767.73</v>
      </c>
      <c r="AS16" s="923">
        <f t="shared" si="21"/>
        <v>-1</v>
      </c>
      <c r="AT16" s="920">
        <f>'Receita-Despesa'!Q19</f>
        <v>3026767.73</v>
      </c>
      <c r="AU16" s="928"/>
      <c r="AV16" s="929">
        <f t="shared" si="9"/>
        <v>-3026767.73</v>
      </c>
      <c r="AW16" s="923">
        <f t="shared" si="22"/>
        <v>-1</v>
      </c>
      <c r="AX16" s="920">
        <f>'Receita-Despesa'!R19</f>
        <v>3026767.73</v>
      </c>
      <c r="AY16" s="928"/>
      <c r="AZ16" s="929">
        <f t="shared" si="10"/>
        <v>-3026767.73</v>
      </c>
      <c r="BA16" s="923">
        <f t="shared" si="23"/>
        <v>-1</v>
      </c>
      <c r="BB16" s="924">
        <f t="shared" si="24"/>
        <v>36321212.759999998</v>
      </c>
      <c r="BC16" s="925">
        <f t="shared" si="24"/>
        <v>0</v>
      </c>
      <c r="BD16" s="926">
        <f t="shared" si="25"/>
        <v>-36321212.759999998</v>
      </c>
      <c r="BE16" s="927">
        <f t="shared" si="26"/>
        <v>-1</v>
      </c>
      <c r="BF16" s="220"/>
      <c r="BG16" s="226"/>
      <c r="BH16" s="220"/>
      <c r="BI16" s="220"/>
      <c r="BJ16" s="245"/>
      <c r="BK16" s="237"/>
      <c r="BL16" s="237"/>
      <c r="BM16" s="237"/>
      <c r="BN16" s="238"/>
      <c r="BO16" s="237"/>
      <c r="BP16" s="237"/>
      <c r="BQ16" s="237"/>
      <c r="BR16" s="237"/>
      <c r="BS16" s="239"/>
      <c r="BT16" s="221"/>
    </row>
    <row r="17" spans="1:72" s="100" customFormat="1" x14ac:dyDescent="0.3">
      <c r="A17" s="874"/>
      <c r="B17" s="234"/>
      <c r="C17" s="104"/>
      <c r="D17" s="109" t="str">
        <f>'Receita-Despesa'!D20</f>
        <v>Sub-Total de Receitas Operacionais. ( 1 )</v>
      </c>
      <c r="E17" s="251"/>
      <c r="F17" s="930">
        <f>SUM(F9:F16)</f>
        <v>6053535.46</v>
      </c>
      <c r="G17" s="931">
        <f>SUM(G9:G16)</f>
        <v>0</v>
      </c>
      <c r="H17" s="931">
        <f t="shared" si="11"/>
        <v>-6053535.46</v>
      </c>
      <c r="I17" s="932">
        <f t="shared" si="12"/>
        <v>-1</v>
      </c>
      <c r="J17" s="930">
        <f>SUM(J9:J16)</f>
        <v>3026767.73</v>
      </c>
      <c r="K17" s="931">
        <f>SUM(K9:K16)</f>
        <v>0</v>
      </c>
      <c r="L17" s="931">
        <f t="shared" si="0"/>
        <v>-3026767.73</v>
      </c>
      <c r="M17" s="932">
        <f t="shared" si="13"/>
        <v>-1</v>
      </c>
      <c r="N17" s="930">
        <f>SUM(N9:N16)</f>
        <v>3026767.73</v>
      </c>
      <c r="O17" s="931">
        <f>SUM(O9:O16)</f>
        <v>0</v>
      </c>
      <c r="P17" s="931">
        <f t="shared" si="1"/>
        <v>-3026767.73</v>
      </c>
      <c r="Q17" s="932">
        <f t="shared" si="14"/>
        <v>-1</v>
      </c>
      <c r="R17" s="930">
        <f>SUM(R9:R16)</f>
        <v>3026767.73</v>
      </c>
      <c r="S17" s="931">
        <f>SUM(S9:S16)</f>
        <v>0</v>
      </c>
      <c r="T17" s="931">
        <f t="shared" si="2"/>
        <v>-3026767.73</v>
      </c>
      <c r="U17" s="932">
        <f t="shared" si="15"/>
        <v>-1</v>
      </c>
      <c r="V17" s="930">
        <f>SUM(V9:V16)</f>
        <v>3026767.73</v>
      </c>
      <c r="W17" s="931">
        <f>SUM(W9:W16)</f>
        <v>0</v>
      </c>
      <c r="X17" s="931">
        <f t="shared" si="3"/>
        <v>-3026767.73</v>
      </c>
      <c r="Y17" s="932">
        <f t="shared" si="16"/>
        <v>-1</v>
      </c>
      <c r="Z17" s="930">
        <f>SUM(Z9:Z16)</f>
        <v>3026767.73</v>
      </c>
      <c r="AA17" s="931">
        <f>SUM(AA9:AA16)</f>
        <v>0</v>
      </c>
      <c r="AB17" s="931">
        <f t="shared" si="4"/>
        <v>-3026767.73</v>
      </c>
      <c r="AC17" s="932">
        <f t="shared" si="17"/>
        <v>-1</v>
      </c>
      <c r="AD17" s="930">
        <f>SUM(AD9:AD16)</f>
        <v>3026767.73</v>
      </c>
      <c r="AE17" s="931">
        <f>SUM(AE9:AE16)</f>
        <v>0</v>
      </c>
      <c r="AF17" s="931">
        <f t="shared" si="5"/>
        <v>-3026767.73</v>
      </c>
      <c r="AG17" s="932">
        <f t="shared" si="18"/>
        <v>-1</v>
      </c>
      <c r="AH17" s="930">
        <f>SUM(AH9:AH16)</f>
        <v>3026767.73</v>
      </c>
      <c r="AI17" s="931">
        <f>SUM(AI9:AI16)</f>
        <v>0</v>
      </c>
      <c r="AJ17" s="931">
        <f t="shared" si="6"/>
        <v>-3026767.73</v>
      </c>
      <c r="AK17" s="932">
        <f t="shared" si="19"/>
        <v>-1</v>
      </c>
      <c r="AL17" s="930">
        <f>SUM(AL9:AL16)</f>
        <v>3026767.73</v>
      </c>
      <c r="AM17" s="931">
        <f>SUM(AM9:AM16)</f>
        <v>0</v>
      </c>
      <c r="AN17" s="931">
        <f t="shared" si="7"/>
        <v>-3026767.73</v>
      </c>
      <c r="AO17" s="932">
        <f t="shared" si="20"/>
        <v>-1</v>
      </c>
      <c r="AP17" s="930">
        <f>SUM(AP9:AP16)</f>
        <v>3026767.73</v>
      </c>
      <c r="AQ17" s="931">
        <f>SUM(AQ9:AQ16)</f>
        <v>0</v>
      </c>
      <c r="AR17" s="931">
        <f t="shared" si="8"/>
        <v>-3026767.73</v>
      </c>
      <c r="AS17" s="932">
        <f t="shared" si="21"/>
        <v>-1</v>
      </c>
      <c r="AT17" s="930">
        <f>SUM(AT9:AT16)</f>
        <v>3026767.73</v>
      </c>
      <c r="AU17" s="931">
        <f>SUM(AU9:AU16)</f>
        <v>0</v>
      </c>
      <c r="AV17" s="931">
        <f t="shared" si="9"/>
        <v>-3026767.73</v>
      </c>
      <c r="AW17" s="932">
        <f t="shared" si="22"/>
        <v>-1</v>
      </c>
      <c r="AX17" s="930">
        <f>SUM(AX9:AX16)</f>
        <v>3026767.73</v>
      </c>
      <c r="AY17" s="931">
        <f>SUM(AY9:AY16)</f>
        <v>0</v>
      </c>
      <c r="AZ17" s="931">
        <f t="shared" si="10"/>
        <v>-3026767.73</v>
      </c>
      <c r="BA17" s="932">
        <f t="shared" si="23"/>
        <v>-1</v>
      </c>
      <c r="BB17" s="924">
        <f t="shared" si="24"/>
        <v>39347980.489999995</v>
      </c>
      <c r="BC17" s="925">
        <f t="shared" si="24"/>
        <v>0</v>
      </c>
      <c r="BD17" s="926">
        <f t="shared" si="25"/>
        <v>-39347980.489999995</v>
      </c>
      <c r="BE17" s="927">
        <f t="shared" si="26"/>
        <v>-1</v>
      </c>
      <c r="BF17" s="220"/>
      <c r="BG17" s="248"/>
      <c r="BH17" s="220"/>
      <c r="BI17" s="220"/>
      <c r="BJ17" s="239"/>
      <c r="BK17" s="239"/>
      <c r="BL17" s="239"/>
      <c r="BM17" s="239"/>
      <c r="BN17" s="239"/>
      <c r="BO17" s="239"/>
      <c r="BP17" s="239"/>
      <c r="BQ17" s="239"/>
      <c r="BR17" s="239"/>
      <c r="BS17" s="239"/>
      <c r="BT17" s="221"/>
    </row>
    <row r="18" spans="1:72" s="100" customFormat="1" x14ac:dyDescent="0.3">
      <c r="A18" s="874"/>
      <c r="B18" s="234"/>
      <c r="C18" s="104"/>
      <c r="D18" s="109" t="str">
        <f>'Receita-Despesa'!D21</f>
        <v>4.1.1.7. DEDUÇÕES DAS REC. OPERACIONAIS</v>
      </c>
      <c r="E18" s="559"/>
      <c r="F18" s="933"/>
      <c r="G18" s="934"/>
      <c r="H18" s="934"/>
      <c r="I18" s="935"/>
      <c r="J18" s="933"/>
      <c r="K18" s="936"/>
      <c r="L18" s="936"/>
      <c r="M18" s="935"/>
      <c r="N18" s="933"/>
      <c r="O18" s="936"/>
      <c r="P18" s="936"/>
      <c r="Q18" s="935"/>
      <c r="R18" s="933"/>
      <c r="S18" s="936"/>
      <c r="T18" s="936"/>
      <c r="U18" s="935"/>
      <c r="V18" s="933"/>
      <c r="W18" s="936"/>
      <c r="X18" s="936"/>
      <c r="Y18" s="935"/>
      <c r="Z18" s="933"/>
      <c r="AA18" s="936"/>
      <c r="AB18" s="936"/>
      <c r="AC18" s="935"/>
      <c r="AD18" s="933"/>
      <c r="AE18" s="936"/>
      <c r="AF18" s="936"/>
      <c r="AG18" s="935"/>
      <c r="AH18" s="933"/>
      <c r="AI18" s="936"/>
      <c r="AJ18" s="936"/>
      <c r="AK18" s="935"/>
      <c r="AL18" s="933"/>
      <c r="AM18" s="936"/>
      <c r="AN18" s="936"/>
      <c r="AO18" s="935"/>
      <c r="AP18" s="933"/>
      <c r="AQ18" s="936"/>
      <c r="AR18" s="936"/>
      <c r="AS18" s="935"/>
      <c r="AT18" s="933"/>
      <c r="AU18" s="936"/>
      <c r="AV18" s="936"/>
      <c r="AW18" s="935"/>
      <c r="AX18" s="933"/>
      <c r="AY18" s="936"/>
      <c r="AZ18" s="936"/>
      <c r="BA18" s="935"/>
      <c r="BB18" s="924"/>
      <c r="BC18" s="925"/>
      <c r="BD18" s="926"/>
      <c r="BE18" s="937"/>
      <c r="BF18" s="220"/>
      <c r="BG18" s="219"/>
      <c r="BH18" s="220"/>
      <c r="BI18" s="220"/>
      <c r="BJ18" s="224"/>
      <c r="BK18" s="232"/>
      <c r="BL18" s="224"/>
      <c r="BM18" s="232"/>
      <c r="BN18" s="224"/>
      <c r="BO18" s="232"/>
      <c r="BP18" s="224"/>
      <c r="BQ18" s="232"/>
      <c r="BR18" s="224"/>
      <c r="BS18" s="232"/>
      <c r="BT18" s="221"/>
    </row>
    <row r="19" spans="1:72" s="100" customFormat="1" x14ac:dyDescent="0.3">
      <c r="A19" s="874"/>
      <c r="B19" s="234"/>
      <c r="C19" s="104"/>
      <c r="D19" s="109" t="str">
        <f>'Receita-Despesa'!D22</f>
        <v xml:space="preserve">4.1.1.7.1. Glosas </v>
      </c>
      <c r="E19" s="235"/>
      <c r="F19" s="938">
        <f>'Receita-Despesa'!G22</f>
        <v>0</v>
      </c>
      <c r="G19" s="928"/>
      <c r="H19" s="929">
        <f t="shared" si="11"/>
        <v>0</v>
      </c>
      <c r="I19" s="939" t="e">
        <f t="shared" ref="I19:I25" si="27">G19/F19-1</f>
        <v>#DIV/0!</v>
      </c>
      <c r="J19" s="938">
        <f>'Receita-Despesa'!H22</f>
        <v>0</v>
      </c>
      <c r="K19" s="928"/>
      <c r="L19" s="929">
        <f t="shared" ref="L19:L25" si="28">K19-J19</f>
        <v>0</v>
      </c>
      <c r="M19" s="939" t="e">
        <f t="shared" ref="M19:M25" si="29">K19/J19-1</f>
        <v>#DIV/0!</v>
      </c>
      <c r="N19" s="938">
        <f>'Receita-Despesa'!I22</f>
        <v>0</v>
      </c>
      <c r="O19" s="928"/>
      <c r="P19" s="929">
        <f t="shared" ref="P19:P25" si="30">O19-N19</f>
        <v>0</v>
      </c>
      <c r="Q19" s="939" t="e">
        <f t="shared" ref="Q19:Q25" si="31">O19/N19-1</f>
        <v>#DIV/0!</v>
      </c>
      <c r="R19" s="938">
        <f>'Receita-Despesa'!J22</f>
        <v>0</v>
      </c>
      <c r="S19" s="928"/>
      <c r="T19" s="929">
        <f t="shared" ref="T19:T25" si="32">S19-R19</f>
        <v>0</v>
      </c>
      <c r="U19" s="939" t="e">
        <f t="shared" ref="U19:U25" si="33">S19/R19-1</f>
        <v>#DIV/0!</v>
      </c>
      <c r="V19" s="938">
        <f>'Receita-Despesa'!K22</f>
        <v>0</v>
      </c>
      <c r="W19" s="928"/>
      <c r="X19" s="929">
        <f t="shared" ref="X19:X25" si="34">W19-V19</f>
        <v>0</v>
      </c>
      <c r="Y19" s="939" t="e">
        <f t="shared" ref="Y19:Y25" si="35">W19/V19-1</f>
        <v>#DIV/0!</v>
      </c>
      <c r="Z19" s="938">
        <f>'Receita-Despesa'!L22</f>
        <v>0</v>
      </c>
      <c r="AA19" s="928"/>
      <c r="AB19" s="929">
        <f t="shared" ref="AB19:AB25" si="36">AA19-Z19</f>
        <v>0</v>
      </c>
      <c r="AC19" s="939" t="e">
        <f t="shared" ref="AC19:AC25" si="37">AA19/Z19-1</f>
        <v>#DIV/0!</v>
      </c>
      <c r="AD19" s="938">
        <f>'Receita-Despesa'!M22</f>
        <v>0</v>
      </c>
      <c r="AE19" s="928"/>
      <c r="AF19" s="929">
        <f t="shared" ref="AF19:AF25" si="38">AE19-AD19</f>
        <v>0</v>
      </c>
      <c r="AG19" s="939" t="e">
        <f t="shared" ref="AG19:AG25" si="39">AE19/AD19-1</f>
        <v>#DIV/0!</v>
      </c>
      <c r="AH19" s="938">
        <f>'Receita-Despesa'!N22</f>
        <v>0</v>
      </c>
      <c r="AI19" s="928"/>
      <c r="AJ19" s="929">
        <f t="shared" ref="AJ19:AJ25" si="40">AI19-AH19</f>
        <v>0</v>
      </c>
      <c r="AK19" s="939" t="e">
        <f t="shared" ref="AK19:AK25" si="41">AI19/AH19-1</f>
        <v>#DIV/0!</v>
      </c>
      <c r="AL19" s="938">
        <f>'Receita-Despesa'!O22</f>
        <v>0</v>
      </c>
      <c r="AM19" s="928"/>
      <c r="AN19" s="929">
        <f t="shared" ref="AN19:AN25" si="42">AM19-AL19</f>
        <v>0</v>
      </c>
      <c r="AO19" s="939" t="e">
        <f t="shared" ref="AO19:AO25" si="43">AM19/AL19-1</f>
        <v>#DIV/0!</v>
      </c>
      <c r="AP19" s="938">
        <f>'Receita-Despesa'!P22</f>
        <v>0</v>
      </c>
      <c r="AQ19" s="928"/>
      <c r="AR19" s="929">
        <f t="shared" ref="AR19:AR25" si="44">AQ19-AP19</f>
        <v>0</v>
      </c>
      <c r="AS19" s="939" t="e">
        <f t="shared" ref="AS19:AS25" si="45">AQ19/AP19-1</f>
        <v>#DIV/0!</v>
      </c>
      <c r="AT19" s="938">
        <f>'Receita-Despesa'!Q22</f>
        <v>0</v>
      </c>
      <c r="AU19" s="928"/>
      <c r="AV19" s="929">
        <f t="shared" ref="AV19:AV25" si="46">AU19-AT19</f>
        <v>0</v>
      </c>
      <c r="AW19" s="939" t="e">
        <f t="shared" ref="AW19:AW25" si="47">AU19/AT19-1</f>
        <v>#DIV/0!</v>
      </c>
      <c r="AX19" s="938">
        <f>'Receita-Despesa'!R22</f>
        <v>0</v>
      </c>
      <c r="AY19" s="928"/>
      <c r="AZ19" s="929">
        <f t="shared" ref="AZ19:AZ25" si="48">AY19-AX19</f>
        <v>0</v>
      </c>
      <c r="BA19" s="939" t="e">
        <f t="shared" ref="BA19:BA25" si="49">AY19/AX19-1</f>
        <v>#DIV/0!</v>
      </c>
      <c r="BB19" s="924">
        <f t="shared" si="24"/>
        <v>0</v>
      </c>
      <c r="BC19" s="925">
        <f t="shared" si="24"/>
        <v>0</v>
      </c>
      <c r="BD19" s="926">
        <f t="shared" si="25"/>
        <v>0</v>
      </c>
      <c r="BE19" s="937" t="e">
        <f t="shared" ref="BE19:BE25" si="50">BC19/BB19-1</f>
        <v>#DIV/0!</v>
      </c>
      <c r="BF19" s="220"/>
      <c r="BG19" s="226"/>
      <c r="BH19" s="220"/>
      <c r="BI19" s="220"/>
      <c r="BJ19" s="237"/>
      <c r="BK19" s="237"/>
      <c r="BL19" s="237"/>
      <c r="BM19" s="237"/>
      <c r="BN19" s="249"/>
      <c r="BO19" s="237"/>
      <c r="BP19" s="237"/>
      <c r="BQ19" s="237"/>
      <c r="BR19" s="237"/>
      <c r="BS19" s="239"/>
      <c r="BT19" s="221"/>
    </row>
    <row r="20" spans="1:72" s="100" customFormat="1" x14ac:dyDescent="0.3">
      <c r="A20" s="874"/>
      <c r="B20" s="234"/>
      <c r="C20" s="104"/>
      <c r="D20" s="109" t="str">
        <f>'Receita-Despesa'!D23</f>
        <v>4.1.1.7.2. Descontos concedidos</v>
      </c>
      <c r="E20" s="125"/>
      <c r="F20" s="938">
        <f>'Receita-Despesa'!G23</f>
        <v>0</v>
      </c>
      <c r="G20" s="928"/>
      <c r="H20" s="929">
        <f t="shared" si="11"/>
        <v>0</v>
      </c>
      <c r="I20" s="939" t="e">
        <f t="shared" si="27"/>
        <v>#DIV/0!</v>
      </c>
      <c r="J20" s="938">
        <f>'Receita-Despesa'!H23</f>
        <v>0</v>
      </c>
      <c r="K20" s="928"/>
      <c r="L20" s="929">
        <f t="shared" si="28"/>
        <v>0</v>
      </c>
      <c r="M20" s="939" t="e">
        <f t="shared" si="29"/>
        <v>#DIV/0!</v>
      </c>
      <c r="N20" s="938">
        <f>'Receita-Despesa'!I23</f>
        <v>0</v>
      </c>
      <c r="O20" s="928"/>
      <c r="P20" s="929">
        <f t="shared" si="30"/>
        <v>0</v>
      </c>
      <c r="Q20" s="939" t="e">
        <f t="shared" si="31"/>
        <v>#DIV/0!</v>
      </c>
      <c r="R20" s="938">
        <f>'Receita-Despesa'!J23</f>
        <v>0</v>
      </c>
      <c r="S20" s="928"/>
      <c r="T20" s="929">
        <f t="shared" si="32"/>
        <v>0</v>
      </c>
      <c r="U20" s="939" t="e">
        <f t="shared" si="33"/>
        <v>#DIV/0!</v>
      </c>
      <c r="V20" s="938">
        <f>'Receita-Despesa'!K23</f>
        <v>0</v>
      </c>
      <c r="W20" s="928"/>
      <c r="X20" s="929">
        <f t="shared" si="34"/>
        <v>0</v>
      </c>
      <c r="Y20" s="939" t="e">
        <f t="shared" si="35"/>
        <v>#DIV/0!</v>
      </c>
      <c r="Z20" s="938">
        <f>'Receita-Despesa'!L23</f>
        <v>0</v>
      </c>
      <c r="AA20" s="928"/>
      <c r="AB20" s="929">
        <f t="shared" si="36"/>
        <v>0</v>
      </c>
      <c r="AC20" s="939" t="e">
        <f t="shared" si="37"/>
        <v>#DIV/0!</v>
      </c>
      <c r="AD20" s="938">
        <f>'Receita-Despesa'!M23</f>
        <v>0</v>
      </c>
      <c r="AE20" s="928"/>
      <c r="AF20" s="929">
        <f t="shared" si="38"/>
        <v>0</v>
      </c>
      <c r="AG20" s="939" t="e">
        <f t="shared" si="39"/>
        <v>#DIV/0!</v>
      </c>
      <c r="AH20" s="938">
        <f>'Receita-Despesa'!N23</f>
        <v>0</v>
      </c>
      <c r="AI20" s="928"/>
      <c r="AJ20" s="929">
        <f t="shared" si="40"/>
        <v>0</v>
      </c>
      <c r="AK20" s="939" t="e">
        <f t="shared" si="41"/>
        <v>#DIV/0!</v>
      </c>
      <c r="AL20" s="938">
        <f>'Receita-Despesa'!O23</f>
        <v>0</v>
      </c>
      <c r="AM20" s="928"/>
      <c r="AN20" s="929">
        <f t="shared" si="42"/>
        <v>0</v>
      </c>
      <c r="AO20" s="939" t="e">
        <f t="shared" si="43"/>
        <v>#DIV/0!</v>
      </c>
      <c r="AP20" s="938">
        <f>'Receita-Despesa'!P23</f>
        <v>0</v>
      </c>
      <c r="AQ20" s="928"/>
      <c r="AR20" s="929">
        <f t="shared" si="44"/>
        <v>0</v>
      </c>
      <c r="AS20" s="939" t="e">
        <f t="shared" si="45"/>
        <v>#DIV/0!</v>
      </c>
      <c r="AT20" s="938">
        <f>'Receita-Despesa'!Q23</f>
        <v>0</v>
      </c>
      <c r="AU20" s="928"/>
      <c r="AV20" s="929">
        <f t="shared" si="46"/>
        <v>0</v>
      </c>
      <c r="AW20" s="939" t="e">
        <f t="shared" si="47"/>
        <v>#DIV/0!</v>
      </c>
      <c r="AX20" s="938">
        <f>'Receita-Despesa'!R23</f>
        <v>0</v>
      </c>
      <c r="AY20" s="928"/>
      <c r="AZ20" s="929">
        <f t="shared" si="48"/>
        <v>0</v>
      </c>
      <c r="BA20" s="939" t="e">
        <f t="shared" si="49"/>
        <v>#DIV/0!</v>
      </c>
      <c r="BB20" s="924">
        <f t="shared" si="24"/>
        <v>0</v>
      </c>
      <c r="BC20" s="925">
        <f t="shared" si="24"/>
        <v>0</v>
      </c>
      <c r="BD20" s="926">
        <f t="shared" si="25"/>
        <v>0</v>
      </c>
      <c r="BE20" s="937" t="e">
        <f t="shared" si="50"/>
        <v>#DIV/0!</v>
      </c>
      <c r="BF20" s="220"/>
      <c r="BG20" s="226"/>
      <c r="BH20" s="220"/>
      <c r="BI20" s="220"/>
      <c r="BJ20" s="245"/>
      <c r="BK20" s="237"/>
      <c r="BL20" s="237"/>
      <c r="BM20" s="237"/>
      <c r="BN20" s="250"/>
      <c r="BO20" s="237"/>
      <c r="BP20" s="237"/>
      <c r="BQ20" s="237"/>
      <c r="BR20" s="237"/>
      <c r="BS20" s="239"/>
      <c r="BT20" s="221"/>
    </row>
    <row r="21" spans="1:72" s="100" customFormat="1" x14ac:dyDescent="0.3">
      <c r="A21" s="874"/>
      <c r="B21" s="234"/>
      <c r="C21" s="104"/>
      <c r="D21" s="109" t="str">
        <f>'Receita-Despesa'!D24</f>
        <v>4.1.1.7.3. linha livre</v>
      </c>
      <c r="E21" s="568"/>
      <c r="F21" s="938">
        <f>'Receita-Despesa'!G24</f>
        <v>0</v>
      </c>
      <c r="G21" s="928"/>
      <c r="H21" s="929">
        <f t="shared" si="11"/>
        <v>0</v>
      </c>
      <c r="I21" s="939" t="e">
        <f t="shared" si="27"/>
        <v>#DIV/0!</v>
      </c>
      <c r="J21" s="938">
        <f>'Receita-Despesa'!H24</f>
        <v>0</v>
      </c>
      <c r="K21" s="928"/>
      <c r="L21" s="929">
        <f t="shared" si="28"/>
        <v>0</v>
      </c>
      <c r="M21" s="939" t="e">
        <f t="shared" si="29"/>
        <v>#DIV/0!</v>
      </c>
      <c r="N21" s="938">
        <f>'Receita-Despesa'!I24</f>
        <v>0</v>
      </c>
      <c r="O21" s="928"/>
      <c r="P21" s="929">
        <f t="shared" si="30"/>
        <v>0</v>
      </c>
      <c r="Q21" s="939" t="e">
        <f t="shared" si="31"/>
        <v>#DIV/0!</v>
      </c>
      <c r="R21" s="938">
        <f>'Receita-Despesa'!J24</f>
        <v>0</v>
      </c>
      <c r="S21" s="928"/>
      <c r="T21" s="929">
        <f t="shared" si="32"/>
        <v>0</v>
      </c>
      <c r="U21" s="939" t="e">
        <f t="shared" si="33"/>
        <v>#DIV/0!</v>
      </c>
      <c r="V21" s="938">
        <f>'Receita-Despesa'!K24</f>
        <v>0</v>
      </c>
      <c r="W21" s="928"/>
      <c r="X21" s="929">
        <f t="shared" si="34"/>
        <v>0</v>
      </c>
      <c r="Y21" s="939" t="e">
        <f t="shared" si="35"/>
        <v>#DIV/0!</v>
      </c>
      <c r="Z21" s="938">
        <f>'Receita-Despesa'!L24</f>
        <v>0</v>
      </c>
      <c r="AA21" s="928"/>
      <c r="AB21" s="929">
        <f t="shared" si="36"/>
        <v>0</v>
      </c>
      <c r="AC21" s="939" t="e">
        <f t="shared" si="37"/>
        <v>#DIV/0!</v>
      </c>
      <c r="AD21" s="938">
        <f>'Receita-Despesa'!M24</f>
        <v>0</v>
      </c>
      <c r="AE21" s="928"/>
      <c r="AF21" s="929">
        <f t="shared" si="38"/>
        <v>0</v>
      </c>
      <c r="AG21" s="939" t="e">
        <f t="shared" si="39"/>
        <v>#DIV/0!</v>
      </c>
      <c r="AH21" s="938">
        <f>'Receita-Despesa'!N24</f>
        <v>0</v>
      </c>
      <c r="AI21" s="928"/>
      <c r="AJ21" s="929">
        <f t="shared" si="40"/>
        <v>0</v>
      </c>
      <c r="AK21" s="939" t="e">
        <f t="shared" si="41"/>
        <v>#DIV/0!</v>
      </c>
      <c r="AL21" s="938">
        <f>'Receita-Despesa'!O24</f>
        <v>0</v>
      </c>
      <c r="AM21" s="928"/>
      <c r="AN21" s="929">
        <f t="shared" si="42"/>
        <v>0</v>
      </c>
      <c r="AO21" s="939" t="e">
        <f t="shared" si="43"/>
        <v>#DIV/0!</v>
      </c>
      <c r="AP21" s="938">
        <f>'Receita-Despesa'!P24</f>
        <v>0</v>
      </c>
      <c r="AQ21" s="928"/>
      <c r="AR21" s="929">
        <f t="shared" si="44"/>
        <v>0</v>
      </c>
      <c r="AS21" s="939" t="e">
        <f t="shared" si="45"/>
        <v>#DIV/0!</v>
      </c>
      <c r="AT21" s="938">
        <f>'Receita-Despesa'!Q24</f>
        <v>0</v>
      </c>
      <c r="AU21" s="928"/>
      <c r="AV21" s="929">
        <f t="shared" si="46"/>
        <v>0</v>
      </c>
      <c r="AW21" s="939" t="e">
        <f t="shared" si="47"/>
        <v>#DIV/0!</v>
      </c>
      <c r="AX21" s="938">
        <f>'Receita-Despesa'!R24</f>
        <v>0</v>
      </c>
      <c r="AY21" s="928"/>
      <c r="AZ21" s="929">
        <f t="shared" si="48"/>
        <v>0</v>
      </c>
      <c r="BA21" s="939" t="e">
        <f t="shared" si="49"/>
        <v>#DIV/0!</v>
      </c>
      <c r="BB21" s="924">
        <f t="shared" si="24"/>
        <v>0</v>
      </c>
      <c r="BC21" s="925">
        <f t="shared" si="24"/>
        <v>0</v>
      </c>
      <c r="BD21" s="926">
        <f t="shared" si="25"/>
        <v>0</v>
      </c>
      <c r="BE21" s="937" t="e">
        <f t="shared" si="50"/>
        <v>#DIV/0!</v>
      </c>
      <c r="BF21" s="220"/>
      <c r="BG21" s="226"/>
      <c r="BH21" s="220"/>
      <c r="BI21" s="220"/>
      <c r="BJ21" s="245"/>
      <c r="BK21" s="237"/>
      <c r="BL21" s="237"/>
      <c r="BM21" s="237"/>
      <c r="BN21" s="250"/>
      <c r="BO21" s="237"/>
      <c r="BP21" s="237"/>
      <c r="BQ21" s="237"/>
      <c r="BR21" s="237"/>
      <c r="BS21" s="239"/>
      <c r="BT21" s="221"/>
    </row>
    <row r="22" spans="1:72" s="100" customFormat="1" x14ac:dyDescent="0.3">
      <c r="A22" s="874"/>
      <c r="B22" s="234"/>
      <c r="C22" s="104"/>
      <c r="D22" s="109" t="str">
        <f>'Receita-Despesa'!D25</f>
        <v>4.1.1.7.4. linha livre</v>
      </c>
      <c r="E22" s="235"/>
      <c r="F22" s="938">
        <f>'Receita-Despesa'!G25</f>
        <v>0</v>
      </c>
      <c r="G22" s="928"/>
      <c r="H22" s="929">
        <f t="shared" si="11"/>
        <v>0</v>
      </c>
      <c r="I22" s="939" t="e">
        <f t="shared" si="27"/>
        <v>#DIV/0!</v>
      </c>
      <c r="J22" s="938">
        <f>'Receita-Despesa'!H25</f>
        <v>0</v>
      </c>
      <c r="K22" s="928"/>
      <c r="L22" s="929">
        <f t="shared" si="28"/>
        <v>0</v>
      </c>
      <c r="M22" s="939" t="e">
        <f t="shared" si="29"/>
        <v>#DIV/0!</v>
      </c>
      <c r="N22" s="938">
        <f>'Receita-Despesa'!I25</f>
        <v>0</v>
      </c>
      <c r="O22" s="928"/>
      <c r="P22" s="929">
        <f t="shared" si="30"/>
        <v>0</v>
      </c>
      <c r="Q22" s="939" t="e">
        <f t="shared" si="31"/>
        <v>#DIV/0!</v>
      </c>
      <c r="R22" s="938">
        <f>'Receita-Despesa'!J25</f>
        <v>0</v>
      </c>
      <c r="S22" s="928"/>
      <c r="T22" s="929">
        <f t="shared" si="32"/>
        <v>0</v>
      </c>
      <c r="U22" s="939" t="e">
        <f t="shared" si="33"/>
        <v>#DIV/0!</v>
      </c>
      <c r="V22" s="938">
        <f>'Receita-Despesa'!K25</f>
        <v>0</v>
      </c>
      <c r="W22" s="928"/>
      <c r="X22" s="929">
        <f t="shared" si="34"/>
        <v>0</v>
      </c>
      <c r="Y22" s="939" t="e">
        <f t="shared" si="35"/>
        <v>#DIV/0!</v>
      </c>
      <c r="Z22" s="938">
        <f>'Receita-Despesa'!L25</f>
        <v>0</v>
      </c>
      <c r="AA22" s="928"/>
      <c r="AB22" s="929">
        <f t="shared" si="36"/>
        <v>0</v>
      </c>
      <c r="AC22" s="939" t="e">
        <f t="shared" si="37"/>
        <v>#DIV/0!</v>
      </c>
      <c r="AD22" s="938">
        <f>'Receita-Despesa'!M25</f>
        <v>0</v>
      </c>
      <c r="AE22" s="928"/>
      <c r="AF22" s="929">
        <f t="shared" si="38"/>
        <v>0</v>
      </c>
      <c r="AG22" s="939" t="e">
        <f t="shared" si="39"/>
        <v>#DIV/0!</v>
      </c>
      <c r="AH22" s="938">
        <f>'Receita-Despesa'!N25</f>
        <v>0</v>
      </c>
      <c r="AI22" s="928"/>
      <c r="AJ22" s="929">
        <f t="shared" si="40"/>
        <v>0</v>
      </c>
      <c r="AK22" s="939" t="e">
        <f t="shared" si="41"/>
        <v>#DIV/0!</v>
      </c>
      <c r="AL22" s="938">
        <f>'Receita-Despesa'!O25</f>
        <v>0</v>
      </c>
      <c r="AM22" s="928"/>
      <c r="AN22" s="929">
        <f t="shared" si="42"/>
        <v>0</v>
      </c>
      <c r="AO22" s="939" t="e">
        <f t="shared" si="43"/>
        <v>#DIV/0!</v>
      </c>
      <c r="AP22" s="938">
        <f>'Receita-Despesa'!P25</f>
        <v>0</v>
      </c>
      <c r="AQ22" s="928"/>
      <c r="AR22" s="929">
        <f t="shared" si="44"/>
        <v>0</v>
      </c>
      <c r="AS22" s="939" t="e">
        <f t="shared" si="45"/>
        <v>#DIV/0!</v>
      </c>
      <c r="AT22" s="938">
        <f>'Receita-Despesa'!Q25</f>
        <v>0</v>
      </c>
      <c r="AU22" s="928"/>
      <c r="AV22" s="929">
        <f t="shared" si="46"/>
        <v>0</v>
      </c>
      <c r="AW22" s="939" t="e">
        <f t="shared" si="47"/>
        <v>#DIV/0!</v>
      </c>
      <c r="AX22" s="938">
        <f>'Receita-Despesa'!R25</f>
        <v>0</v>
      </c>
      <c r="AY22" s="928"/>
      <c r="AZ22" s="929">
        <f t="shared" si="48"/>
        <v>0</v>
      </c>
      <c r="BA22" s="939" t="e">
        <f t="shared" si="49"/>
        <v>#DIV/0!</v>
      </c>
      <c r="BB22" s="924">
        <f t="shared" si="24"/>
        <v>0</v>
      </c>
      <c r="BC22" s="925">
        <f t="shared" si="24"/>
        <v>0</v>
      </c>
      <c r="BD22" s="926">
        <f t="shared" si="25"/>
        <v>0</v>
      </c>
      <c r="BE22" s="937" t="e">
        <f t="shared" si="50"/>
        <v>#DIV/0!</v>
      </c>
      <c r="BF22" s="220"/>
      <c r="BG22" s="226"/>
      <c r="BH22" s="220"/>
      <c r="BI22" s="220"/>
      <c r="BJ22" s="245"/>
      <c r="BK22" s="237"/>
      <c r="BL22" s="237"/>
      <c r="BM22" s="237"/>
      <c r="BN22" s="250"/>
      <c r="BO22" s="237"/>
      <c r="BP22" s="237"/>
      <c r="BQ22" s="237"/>
      <c r="BR22" s="237"/>
      <c r="BS22" s="239"/>
      <c r="BT22" s="221"/>
    </row>
    <row r="23" spans="1:72" s="100" customFormat="1" x14ac:dyDescent="0.3">
      <c r="A23" s="874"/>
      <c r="B23" s="234"/>
      <c r="C23" s="104"/>
      <c r="D23" s="109" t="str">
        <f>'Receita-Despesa'!D26</f>
        <v>4.1.1.7.5. linha livre</v>
      </c>
      <c r="E23" s="568"/>
      <c r="F23" s="938">
        <f>'Receita-Despesa'!G26</f>
        <v>0</v>
      </c>
      <c r="G23" s="928"/>
      <c r="H23" s="929">
        <f t="shared" si="11"/>
        <v>0</v>
      </c>
      <c r="I23" s="939" t="e">
        <f t="shared" si="27"/>
        <v>#DIV/0!</v>
      </c>
      <c r="J23" s="938">
        <f>'Receita-Despesa'!H26</f>
        <v>0</v>
      </c>
      <c r="K23" s="928"/>
      <c r="L23" s="929">
        <f t="shared" si="28"/>
        <v>0</v>
      </c>
      <c r="M23" s="939" t="e">
        <f t="shared" si="29"/>
        <v>#DIV/0!</v>
      </c>
      <c r="N23" s="938">
        <f>'Receita-Despesa'!I26</f>
        <v>0</v>
      </c>
      <c r="O23" s="928"/>
      <c r="P23" s="929">
        <f t="shared" si="30"/>
        <v>0</v>
      </c>
      <c r="Q23" s="939" t="e">
        <f t="shared" si="31"/>
        <v>#DIV/0!</v>
      </c>
      <c r="R23" s="938">
        <f>'Receita-Despesa'!J26</f>
        <v>0</v>
      </c>
      <c r="S23" s="928"/>
      <c r="T23" s="929">
        <f t="shared" si="32"/>
        <v>0</v>
      </c>
      <c r="U23" s="939" t="e">
        <f t="shared" si="33"/>
        <v>#DIV/0!</v>
      </c>
      <c r="V23" s="938">
        <f>'Receita-Despesa'!K26</f>
        <v>0</v>
      </c>
      <c r="W23" s="928"/>
      <c r="X23" s="929">
        <f t="shared" si="34"/>
        <v>0</v>
      </c>
      <c r="Y23" s="939" t="e">
        <f t="shared" si="35"/>
        <v>#DIV/0!</v>
      </c>
      <c r="Z23" s="938">
        <f>'Receita-Despesa'!L26</f>
        <v>0</v>
      </c>
      <c r="AA23" s="928"/>
      <c r="AB23" s="929">
        <f t="shared" si="36"/>
        <v>0</v>
      </c>
      <c r="AC23" s="939" t="e">
        <f t="shared" si="37"/>
        <v>#DIV/0!</v>
      </c>
      <c r="AD23" s="938">
        <f>'Receita-Despesa'!M26</f>
        <v>0</v>
      </c>
      <c r="AE23" s="928"/>
      <c r="AF23" s="929">
        <f t="shared" si="38"/>
        <v>0</v>
      </c>
      <c r="AG23" s="939" t="e">
        <f t="shared" si="39"/>
        <v>#DIV/0!</v>
      </c>
      <c r="AH23" s="938">
        <f>'Receita-Despesa'!N26</f>
        <v>0</v>
      </c>
      <c r="AI23" s="928"/>
      <c r="AJ23" s="929">
        <f t="shared" si="40"/>
        <v>0</v>
      </c>
      <c r="AK23" s="939" t="e">
        <f t="shared" si="41"/>
        <v>#DIV/0!</v>
      </c>
      <c r="AL23" s="938">
        <f>'Receita-Despesa'!O26</f>
        <v>0</v>
      </c>
      <c r="AM23" s="928"/>
      <c r="AN23" s="929">
        <f t="shared" si="42"/>
        <v>0</v>
      </c>
      <c r="AO23" s="939" t="e">
        <f t="shared" si="43"/>
        <v>#DIV/0!</v>
      </c>
      <c r="AP23" s="938">
        <f>'Receita-Despesa'!P26</f>
        <v>0</v>
      </c>
      <c r="AQ23" s="928"/>
      <c r="AR23" s="929">
        <f t="shared" si="44"/>
        <v>0</v>
      </c>
      <c r="AS23" s="939" t="e">
        <f t="shared" si="45"/>
        <v>#DIV/0!</v>
      </c>
      <c r="AT23" s="938">
        <f>'Receita-Despesa'!Q26</f>
        <v>0</v>
      </c>
      <c r="AU23" s="928"/>
      <c r="AV23" s="929">
        <f t="shared" si="46"/>
        <v>0</v>
      </c>
      <c r="AW23" s="939" t="e">
        <f t="shared" si="47"/>
        <v>#DIV/0!</v>
      </c>
      <c r="AX23" s="938">
        <f>'Receita-Despesa'!R26</f>
        <v>0</v>
      </c>
      <c r="AY23" s="928"/>
      <c r="AZ23" s="929">
        <f t="shared" si="48"/>
        <v>0</v>
      </c>
      <c r="BA23" s="939" t="e">
        <f t="shared" si="49"/>
        <v>#DIV/0!</v>
      </c>
      <c r="BB23" s="924">
        <f t="shared" si="24"/>
        <v>0</v>
      </c>
      <c r="BC23" s="925">
        <f t="shared" si="24"/>
        <v>0</v>
      </c>
      <c r="BD23" s="926">
        <f t="shared" si="25"/>
        <v>0</v>
      </c>
      <c r="BE23" s="937" t="e">
        <f t="shared" si="50"/>
        <v>#DIV/0!</v>
      </c>
      <c r="BF23" s="220"/>
      <c r="BG23" s="226"/>
      <c r="BH23" s="220"/>
      <c r="BI23" s="220"/>
      <c r="BJ23" s="245"/>
      <c r="BK23" s="237"/>
      <c r="BL23" s="237"/>
      <c r="BM23" s="237"/>
      <c r="BN23" s="250"/>
      <c r="BO23" s="237"/>
      <c r="BP23" s="237"/>
      <c r="BQ23" s="237"/>
      <c r="BR23" s="237"/>
      <c r="BS23" s="239"/>
      <c r="BT23" s="221"/>
    </row>
    <row r="24" spans="1:72" s="100" customFormat="1" x14ac:dyDescent="0.3">
      <c r="A24" s="874"/>
      <c r="B24" s="234"/>
      <c r="C24" s="104"/>
      <c r="D24" s="109" t="str">
        <f>'Receita-Despesa'!D27</f>
        <v>Sub-total ( 2 )</v>
      </c>
      <c r="E24" s="251"/>
      <c r="F24" s="930">
        <f>SUM(F19:F23)</f>
        <v>0</v>
      </c>
      <c r="G24" s="931">
        <f>SUM(G19:G23)</f>
        <v>0</v>
      </c>
      <c r="H24" s="931">
        <f t="shared" si="11"/>
        <v>0</v>
      </c>
      <c r="I24" s="940" t="e">
        <f t="shared" si="27"/>
        <v>#DIV/0!</v>
      </c>
      <c r="J24" s="930">
        <f>SUM(J19:J23)</f>
        <v>0</v>
      </c>
      <c r="K24" s="931">
        <f>SUM(K19:K23)</f>
        <v>0</v>
      </c>
      <c r="L24" s="931">
        <f t="shared" si="28"/>
        <v>0</v>
      </c>
      <c r="M24" s="940" t="e">
        <f t="shared" si="29"/>
        <v>#DIV/0!</v>
      </c>
      <c r="N24" s="930">
        <f>SUM(N19:N23)</f>
        <v>0</v>
      </c>
      <c r="O24" s="931">
        <f>SUM(O19:O23)</f>
        <v>0</v>
      </c>
      <c r="P24" s="931">
        <f t="shared" si="30"/>
        <v>0</v>
      </c>
      <c r="Q24" s="940" t="e">
        <f t="shared" si="31"/>
        <v>#DIV/0!</v>
      </c>
      <c r="R24" s="930">
        <f>SUM(R19:R23)</f>
        <v>0</v>
      </c>
      <c r="S24" s="931">
        <f>SUM(S19:S23)</f>
        <v>0</v>
      </c>
      <c r="T24" s="931">
        <f t="shared" si="32"/>
        <v>0</v>
      </c>
      <c r="U24" s="940" t="e">
        <f t="shared" si="33"/>
        <v>#DIV/0!</v>
      </c>
      <c r="V24" s="930">
        <f>SUM(V19:V23)</f>
        <v>0</v>
      </c>
      <c r="W24" s="931">
        <f>SUM(W19:W23)</f>
        <v>0</v>
      </c>
      <c r="X24" s="931">
        <f t="shared" si="34"/>
        <v>0</v>
      </c>
      <c r="Y24" s="940" t="e">
        <f t="shared" si="35"/>
        <v>#DIV/0!</v>
      </c>
      <c r="Z24" s="930">
        <f>SUM(Z19:Z23)</f>
        <v>0</v>
      </c>
      <c r="AA24" s="931">
        <f>SUM(AA19:AA23)</f>
        <v>0</v>
      </c>
      <c r="AB24" s="931">
        <f t="shared" si="36"/>
        <v>0</v>
      </c>
      <c r="AC24" s="940" t="e">
        <f t="shared" si="37"/>
        <v>#DIV/0!</v>
      </c>
      <c r="AD24" s="930">
        <f>SUM(AD19:AD23)</f>
        <v>0</v>
      </c>
      <c r="AE24" s="931">
        <f>SUM(AE19:AE23)</f>
        <v>0</v>
      </c>
      <c r="AF24" s="931">
        <f t="shared" si="38"/>
        <v>0</v>
      </c>
      <c r="AG24" s="940" t="e">
        <f t="shared" si="39"/>
        <v>#DIV/0!</v>
      </c>
      <c r="AH24" s="930">
        <f>SUM(AH19:AH23)</f>
        <v>0</v>
      </c>
      <c r="AI24" s="931">
        <f>SUM(AI19:AI23)</f>
        <v>0</v>
      </c>
      <c r="AJ24" s="931">
        <f t="shared" si="40"/>
        <v>0</v>
      </c>
      <c r="AK24" s="940" t="e">
        <f t="shared" si="41"/>
        <v>#DIV/0!</v>
      </c>
      <c r="AL24" s="930">
        <f>SUM(AL19:AL23)</f>
        <v>0</v>
      </c>
      <c r="AM24" s="931">
        <f>SUM(AM19:AM23)</f>
        <v>0</v>
      </c>
      <c r="AN24" s="931">
        <f t="shared" si="42"/>
        <v>0</v>
      </c>
      <c r="AO24" s="940" t="e">
        <f t="shared" si="43"/>
        <v>#DIV/0!</v>
      </c>
      <c r="AP24" s="930">
        <f>SUM(AP19:AP23)</f>
        <v>0</v>
      </c>
      <c r="AQ24" s="931">
        <f>SUM(AQ19:AQ23)</f>
        <v>0</v>
      </c>
      <c r="AR24" s="931">
        <f t="shared" si="44"/>
        <v>0</v>
      </c>
      <c r="AS24" s="940" t="e">
        <f t="shared" si="45"/>
        <v>#DIV/0!</v>
      </c>
      <c r="AT24" s="930">
        <f>SUM(AT19:AT23)</f>
        <v>0</v>
      </c>
      <c r="AU24" s="931">
        <f>SUM(AU19:AU23)</f>
        <v>0</v>
      </c>
      <c r="AV24" s="931">
        <f t="shared" si="46"/>
        <v>0</v>
      </c>
      <c r="AW24" s="940" t="e">
        <f>AU24/AT24-1</f>
        <v>#DIV/0!</v>
      </c>
      <c r="AX24" s="930">
        <f>SUM(AX19:AX23)</f>
        <v>0</v>
      </c>
      <c r="AY24" s="931">
        <f>SUM(AY19:AY23)</f>
        <v>0</v>
      </c>
      <c r="AZ24" s="931">
        <f t="shared" si="48"/>
        <v>0</v>
      </c>
      <c r="BA24" s="940" t="e">
        <f t="shared" si="49"/>
        <v>#DIV/0!</v>
      </c>
      <c r="BB24" s="924">
        <f t="shared" si="24"/>
        <v>0</v>
      </c>
      <c r="BC24" s="925">
        <f t="shared" si="24"/>
        <v>0</v>
      </c>
      <c r="BD24" s="926">
        <f t="shared" si="25"/>
        <v>0</v>
      </c>
      <c r="BE24" s="941" t="e">
        <f t="shared" si="50"/>
        <v>#DIV/0!</v>
      </c>
      <c r="BF24" s="220"/>
      <c r="BG24" s="248"/>
      <c r="BH24" s="220"/>
      <c r="BI24" s="227"/>
      <c r="BJ24" s="239"/>
      <c r="BK24" s="239"/>
      <c r="BL24" s="239"/>
      <c r="BM24" s="239"/>
      <c r="BN24" s="239"/>
      <c r="BO24" s="239"/>
      <c r="BP24" s="239"/>
      <c r="BQ24" s="239"/>
      <c r="BR24" s="239"/>
      <c r="BS24" s="239"/>
      <c r="BT24" s="221"/>
    </row>
    <row r="25" spans="1:72" s="100" customFormat="1" x14ac:dyDescent="0.3">
      <c r="A25" s="874"/>
      <c r="B25" s="234"/>
      <c r="C25" s="888"/>
      <c r="D25" s="109" t="str">
        <f>'Receita-Despesa'!D28</f>
        <v>Total de Receitas Operacionais ( 1 - 2 )</v>
      </c>
      <c r="E25" s="562"/>
      <c r="F25" s="930">
        <f>F17-F24</f>
        <v>6053535.46</v>
      </c>
      <c r="G25" s="942">
        <f>G17-G24</f>
        <v>0</v>
      </c>
      <c r="H25" s="942">
        <f t="shared" si="11"/>
        <v>-6053535.46</v>
      </c>
      <c r="I25" s="943">
        <f t="shared" si="27"/>
        <v>-1</v>
      </c>
      <c r="J25" s="930">
        <f>J17-J24</f>
        <v>3026767.73</v>
      </c>
      <c r="K25" s="942">
        <f>K17-K24</f>
        <v>0</v>
      </c>
      <c r="L25" s="942">
        <f t="shared" si="28"/>
        <v>-3026767.73</v>
      </c>
      <c r="M25" s="943">
        <f t="shared" si="29"/>
        <v>-1</v>
      </c>
      <c r="N25" s="930">
        <f>N17-N24</f>
        <v>3026767.73</v>
      </c>
      <c r="O25" s="942">
        <f>O17-O24</f>
        <v>0</v>
      </c>
      <c r="P25" s="942">
        <f t="shared" si="30"/>
        <v>-3026767.73</v>
      </c>
      <c r="Q25" s="943">
        <f t="shared" si="31"/>
        <v>-1</v>
      </c>
      <c r="R25" s="930">
        <f>R17-R24</f>
        <v>3026767.73</v>
      </c>
      <c r="S25" s="942">
        <f>S17-S24</f>
        <v>0</v>
      </c>
      <c r="T25" s="942">
        <f t="shared" si="32"/>
        <v>-3026767.73</v>
      </c>
      <c r="U25" s="943">
        <f t="shared" si="33"/>
        <v>-1</v>
      </c>
      <c r="V25" s="930">
        <f>V17-V24</f>
        <v>3026767.73</v>
      </c>
      <c r="W25" s="942">
        <f>W17-W24</f>
        <v>0</v>
      </c>
      <c r="X25" s="942">
        <f t="shared" si="34"/>
        <v>-3026767.73</v>
      </c>
      <c r="Y25" s="943">
        <f t="shared" si="35"/>
        <v>-1</v>
      </c>
      <c r="Z25" s="930">
        <f>Z17-Z24</f>
        <v>3026767.73</v>
      </c>
      <c r="AA25" s="942">
        <f>AA17-AA24</f>
        <v>0</v>
      </c>
      <c r="AB25" s="942">
        <f t="shared" si="36"/>
        <v>-3026767.73</v>
      </c>
      <c r="AC25" s="943">
        <f t="shared" si="37"/>
        <v>-1</v>
      </c>
      <c r="AD25" s="930">
        <f>AD17-AD24</f>
        <v>3026767.73</v>
      </c>
      <c r="AE25" s="942">
        <f>AE17-AE24</f>
        <v>0</v>
      </c>
      <c r="AF25" s="942">
        <f t="shared" si="38"/>
        <v>-3026767.73</v>
      </c>
      <c r="AG25" s="943">
        <f t="shared" si="39"/>
        <v>-1</v>
      </c>
      <c r="AH25" s="930">
        <f>AH17-AH24</f>
        <v>3026767.73</v>
      </c>
      <c r="AI25" s="942">
        <f>AI17-AI24</f>
        <v>0</v>
      </c>
      <c r="AJ25" s="942">
        <f t="shared" si="40"/>
        <v>-3026767.73</v>
      </c>
      <c r="AK25" s="943">
        <f t="shared" si="41"/>
        <v>-1</v>
      </c>
      <c r="AL25" s="930">
        <f>AL17-AL24</f>
        <v>3026767.73</v>
      </c>
      <c r="AM25" s="942">
        <f>AM17-AM24</f>
        <v>0</v>
      </c>
      <c r="AN25" s="942">
        <f t="shared" si="42"/>
        <v>-3026767.73</v>
      </c>
      <c r="AO25" s="943">
        <f t="shared" si="43"/>
        <v>-1</v>
      </c>
      <c r="AP25" s="930">
        <f>AP17-AP24</f>
        <v>3026767.73</v>
      </c>
      <c r="AQ25" s="942">
        <f>AQ17-AQ24</f>
        <v>0</v>
      </c>
      <c r="AR25" s="942">
        <f t="shared" si="44"/>
        <v>-3026767.73</v>
      </c>
      <c r="AS25" s="943">
        <f t="shared" si="45"/>
        <v>-1</v>
      </c>
      <c r="AT25" s="930">
        <f>AT17-AT24</f>
        <v>3026767.73</v>
      </c>
      <c r="AU25" s="942">
        <f>AU17-AU24</f>
        <v>0</v>
      </c>
      <c r="AV25" s="942">
        <f t="shared" si="46"/>
        <v>-3026767.73</v>
      </c>
      <c r="AW25" s="943">
        <f t="shared" si="47"/>
        <v>-1</v>
      </c>
      <c r="AX25" s="930">
        <f>AX17-AX24</f>
        <v>3026767.73</v>
      </c>
      <c r="AY25" s="942">
        <f>AY17-AY24</f>
        <v>0</v>
      </c>
      <c r="AZ25" s="942">
        <f t="shared" si="48"/>
        <v>-3026767.73</v>
      </c>
      <c r="BA25" s="943">
        <f t="shared" si="49"/>
        <v>-1</v>
      </c>
      <c r="BB25" s="924">
        <f t="shared" si="24"/>
        <v>39347980.489999995</v>
      </c>
      <c r="BC25" s="925">
        <f t="shared" si="24"/>
        <v>0</v>
      </c>
      <c r="BD25" s="926">
        <f t="shared" si="25"/>
        <v>-39347980.489999995</v>
      </c>
      <c r="BE25" s="941">
        <f t="shared" si="50"/>
        <v>-1</v>
      </c>
      <c r="BF25" s="220"/>
      <c r="BG25" s="248"/>
      <c r="BH25" s="220"/>
      <c r="BI25" s="220"/>
      <c r="BJ25" s="239"/>
      <c r="BK25" s="239"/>
      <c r="BL25" s="239"/>
      <c r="BM25" s="239"/>
      <c r="BN25" s="239"/>
      <c r="BO25" s="239"/>
      <c r="BP25" s="239"/>
      <c r="BQ25" s="239"/>
      <c r="BR25" s="239"/>
      <c r="BS25" s="239"/>
      <c r="BT25" s="221"/>
    </row>
    <row r="26" spans="1:72" s="100" customFormat="1" x14ac:dyDescent="0.3">
      <c r="A26" s="874"/>
      <c r="B26" s="234"/>
      <c r="C26" s="786" t="str">
        <f>'Receita-Despesa'!C29</f>
        <v>4.1.2. RECEITAS NÃO OPERACIONAIS</v>
      </c>
      <c r="D26" s="787"/>
      <c r="E26" s="556"/>
      <c r="F26" s="933"/>
      <c r="G26" s="934"/>
      <c r="H26" s="934"/>
      <c r="I26" s="935"/>
      <c r="J26" s="933"/>
      <c r="K26" s="934"/>
      <c r="L26" s="934"/>
      <c r="M26" s="935"/>
      <c r="N26" s="933"/>
      <c r="O26" s="936"/>
      <c r="P26" s="936"/>
      <c r="Q26" s="935"/>
      <c r="R26" s="933"/>
      <c r="S26" s="936"/>
      <c r="T26" s="936"/>
      <c r="U26" s="935"/>
      <c r="V26" s="933"/>
      <c r="W26" s="936"/>
      <c r="X26" s="936"/>
      <c r="Y26" s="935"/>
      <c r="Z26" s="933"/>
      <c r="AA26" s="936"/>
      <c r="AB26" s="936"/>
      <c r="AC26" s="935"/>
      <c r="AD26" s="933"/>
      <c r="AE26" s="936"/>
      <c r="AF26" s="936"/>
      <c r="AG26" s="935"/>
      <c r="AH26" s="933"/>
      <c r="AI26" s="936"/>
      <c r="AJ26" s="936"/>
      <c r="AK26" s="935"/>
      <c r="AL26" s="933"/>
      <c r="AM26" s="936"/>
      <c r="AN26" s="936"/>
      <c r="AO26" s="935"/>
      <c r="AP26" s="933"/>
      <c r="AQ26" s="936"/>
      <c r="AR26" s="936"/>
      <c r="AS26" s="935"/>
      <c r="AT26" s="933"/>
      <c r="AU26" s="936"/>
      <c r="AV26" s="936"/>
      <c r="AW26" s="935"/>
      <c r="AX26" s="933"/>
      <c r="AY26" s="936"/>
      <c r="AZ26" s="936"/>
      <c r="BA26" s="935"/>
      <c r="BB26" s="924"/>
      <c r="BC26" s="925"/>
      <c r="BD26" s="926"/>
      <c r="BE26" s="944"/>
      <c r="BF26" s="220"/>
      <c r="BG26" s="248"/>
      <c r="BH26" s="220"/>
      <c r="BI26" s="220"/>
      <c r="BJ26" s="239"/>
      <c r="BK26" s="239"/>
      <c r="BL26" s="239"/>
      <c r="BM26" s="239"/>
      <c r="BN26" s="239"/>
      <c r="BO26" s="239"/>
      <c r="BP26" s="239"/>
      <c r="BQ26" s="239"/>
      <c r="BR26" s="239"/>
      <c r="BS26" s="239"/>
      <c r="BT26" s="221"/>
    </row>
    <row r="27" spans="1:72" s="100" customFormat="1" x14ac:dyDescent="0.3">
      <c r="A27" s="874"/>
      <c r="B27" s="234"/>
      <c r="C27" s="104"/>
      <c r="D27" s="109" t="str">
        <f>'Receita-Despesa'!D30</f>
        <v xml:space="preserve">4.1.2.1. Aluguéis </v>
      </c>
      <c r="E27" s="125"/>
      <c r="F27" s="938">
        <f>'Receita-Despesa'!G30</f>
        <v>0</v>
      </c>
      <c r="G27" s="945"/>
      <c r="H27" s="946">
        <f t="shared" si="11"/>
        <v>0</v>
      </c>
      <c r="I27" s="947" t="e">
        <f>G27/F27-1</f>
        <v>#DIV/0!</v>
      </c>
      <c r="J27" s="938">
        <f>'Receita-Despesa'!H30</f>
        <v>0</v>
      </c>
      <c r="K27" s="945"/>
      <c r="L27" s="946">
        <f t="shared" ref="L27:L37" si="51">K27-J27</f>
        <v>0</v>
      </c>
      <c r="M27" s="947" t="e">
        <f>K27/J27-1</f>
        <v>#DIV/0!</v>
      </c>
      <c r="N27" s="938">
        <f>'Receita-Despesa'!I30</f>
        <v>0</v>
      </c>
      <c r="O27" s="945"/>
      <c r="P27" s="946">
        <f t="shared" ref="P27:P37" si="52">O27-N27</f>
        <v>0</v>
      </c>
      <c r="Q27" s="947" t="e">
        <f>O27/N27-1</f>
        <v>#DIV/0!</v>
      </c>
      <c r="R27" s="938">
        <f>'Receita-Despesa'!J30</f>
        <v>0</v>
      </c>
      <c r="S27" s="945"/>
      <c r="T27" s="946">
        <f t="shared" ref="T27:T37" si="53">S27-R27</f>
        <v>0</v>
      </c>
      <c r="U27" s="947" t="e">
        <f>S27/R27-1</f>
        <v>#DIV/0!</v>
      </c>
      <c r="V27" s="938">
        <f>'Receita-Despesa'!K30</f>
        <v>0</v>
      </c>
      <c r="W27" s="945"/>
      <c r="X27" s="946">
        <f t="shared" ref="X27:X37" si="54">W27-V27</f>
        <v>0</v>
      </c>
      <c r="Y27" s="947" t="e">
        <f>W27/V27-1</f>
        <v>#DIV/0!</v>
      </c>
      <c r="Z27" s="938">
        <f>'Receita-Despesa'!L30</f>
        <v>0</v>
      </c>
      <c r="AA27" s="945"/>
      <c r="AB27" s="946">
        <f t="shared" ref="AB27:AB37" si="55">AA27-Z27</f>
        <v>0</v>
      </c>
      <c r="AC27" s="947" t="e">
        <f>AA27/Z27-1</f>
        <v>#DIV/0!</v>
      </c>
      <c r="AD27" s="938">
        <f>'Receita-Despesa'!M30</f>
        <v>0</v>
      </c>
      <c r="AE27" s="945"/>
      <c r="AF27" s="946">
        <f t="shared" ref="AF27:AF37" si="56">AE27-AD27</f>
        <v>0</v>
      </c>
      <c r="AG27" s="947" t="e">
        <f>AE27/AD27-1</f>
        <v>#DIV/0!</v>
      </c>
      <c r="AH27" s="938">
        <f>'Receita-Despesa'!N30</f>
        <v>0</v>
      </c>
      <c r="AI27" s="945"/>
      <c r="AJ27" s="946">
        <f t="shared" ref="AJ27:AJ37" si="57">AI27-AH27</f>
        <v>0</v>
      </c>
      <c r="AK27" s="947" t="e">
        <f>AI27/AH27-1</f>
        <v>#DIV/0!</v>
      </c>
      <c r="AL27" s="938">
        <f>'Receita-Despesa'!O30</f>
        <v>0</v>
      </c>
      <c r="AM27" s="945"/>
      <c r="AN27" s="946">
        <f t="shared" ref="AN27:AN37" si="58">AM27-AL27</f>
        <v>0</v>
      </c>
      <c r="AO27" s="947" t="e">
        <f>AM27/AL27-1</f>
        <v>#DIV/0!</v>
      </c>
      <c r="AP27" s="938">
        <f>'Receita-Despesa'!P30</f>
        <v>0</v>
      </c>
      <c r="AQ27" s="945"/>
      <c r="AR27" s="946">
        <f t="shared" ref="AR27:AR37" si="59">AQ27-AP27</f>
        <v>0</v>
      </c>
      <c r="AS27" s="947" t="e">
        <f>AQ27/AP27-1</f>
        <v>#DIV/0!</v>
      </c>
      <c r="AT27" s="938">
        <f>'Receita-Despesa'!Q30</f>
        <v>0</v>
      </c>
      <c r="AU27" s="945"/>
      <c r="AV27" s="946">
        <f t="shared" ref="AV27:AV37" si="60">AU27-AT27</f>
        <v>0</v>
      </c>
      <c r="AW27" s="947" t="e">
        <f>AU27/AT27-1</f>
        <v>#DIV/0!</v>
      </c>
      <c r="AX27" s="938">
        <f>'Receita-Despesa'!R30</f>
        <v>0</v>
      </c>
      <c r="AY27" s="945"/>
      <c r="AZ27" s="946">
        <f t="shared" ref="AZ27:AZ37" si="61">AY27-AX27</f>
        <v>0</v>
      </c>
      <c r="BA27" s="947" t="e">
        <f>AY27/AX27-1</f>
        <v>#DIV/0!</v>
      </c>
      <c r="BB27" s="924">
        <f t="shared" si="24"/>
        <v>0</v>
      </c>
      <c r="BC27" s="925">
        <f t="shared" si="24"/>
        <v>0</v>
      </c>
      <c r="BD27" s="926">
        <f t="shared" si="25"/>
        <v>0</v>
      </c>
      <c r="BE27" s="948" t="e">
        <f>BC27/BB27-1</f>
        <v>#DIV/0!</v>
      </c>
      <c r="BF27" s="220"/>
      <c r="BG27" s="248"/>
      <c r="BH27" s="220"/>
      <c r="BI27" s="220"/>
      <c r="BJ27" s="239"/>
      <c r="BK27" s="239"/>
      <c r="BL27" s="239"/>
      <c r="BM27" s="239"/>
      <c r="BN27" s="239"/>
      <c r="BO27" s="239"/>
      <c r="BP27" s="239"/>
      <c r="BQ27" s="239"/>
      <c r="BR27" s="239"/>
      <c r="BS27" s="239"/>
      <c r="BT27" s="221"/>
    </row>
    <row r="28" spans="1:72" s="100" customFormat="1" x14ac:dyDescent="0.3">
      <c r="A28" s="874"/>
      <c r="B28" s="234"/>
      <c r="C28" s="104"/>
      <c r="D28" s="109" t="str">
        <f>'Receita-Despesa'!D31</f>
        <v xml:space="preserve">4.1.2.2. Subvenções e Doações </v>
      </c>
      <c r="E28" s="125"/>
      <c r="F28" s="938">
        <f>'Receita-Despesa'!G31</f>
        <v>0</v>
      </c>
      <c r="G28" s="949"/>
      <c r="H28" s="950">
        <f t="shared" si="11"/>
        <v>0</v>
      </c>
      <c r="I28" s="947" t="e">
        <f t="shared" ref="I28:I35" si="62">G28/F28-1</f>
        <v>#DIV/0!</v>
      </c>
      <c r="J28" s="938">
        <f>'Receita-Despesa'!H31</f>
        <v>0</v>
      </c>
      <c r="K28" s="949"/>
      <c r="L28" s="950">
        <f t="shared" si="51"/>
        <v>0</v>
      </c>
      <c r="M28" s="947" t="e">
        <f t="shared" ref="M28:M35" si="63">K28/J28-1</f>
        <v>#DIV/0!</v>
      </c>
      <c r="N28" s="938">
        <f>'Receita-Despesa'!I31</f>
        <v>0</v>
      </c>
      <c r="O28" s="949"/>
      <c r="P28" s="950">
        <f t="shared" si="52"/>
        <v>0</v>
      </c>
      <c r="Q28" s="947" t="e">
        <f t="shared" ref="Q28:Q35" si="64">O28/N28-1</f>
        <v>#DIV/0!</v>
      </c>
      <c r="R28" s="938">
        <f>'Receita-Despesa'!J31</f>
        <v>0</v>
      </c>
      <c r="S28" s="949"/>
      <c r="T28" s="950">
        <f t="shared" si="53"/>
        <v>0</v>
      </c>
      <c r="U28" s="947" t="e">
        <f t="shared" ref="U28:U35" si="65">S28/R28-1</f>
        <v>#DIV/0!</v>
      </c>
      <c r="V28" s="938">
        <f>'Receita-Despesa'!K31</f>
        <v>0</v>
      </c>
      <c r="W28" s="949"/>
      <c r="X28" s="950">
        <f t="shared" si="54"/>
        <v>0</v>
      </c>
      <c r="Y28" s="947" t="e">
        <f t="shared" ref="Y28:Y35" si="66">W28/V28-1</f>
        <v>#DIV/0!</v>
      </c>
      <c r="Z28" s="938">
        <f>'Receita-Despesa'!L31</f>
        <v>0</v>
      </c>
      <c r="AA28" s="949"/>
      <c r="AB28" s="950">
        <f t="shared" si="55"/>
        <v>0</v>
      </c>
      <c r="AC28" s="947" t="e">
        <f t="shared" ref="AC28:AC35" si="67">AA28/Z28-1</f>
        <v>#DIV/0!</v>
      </c>
      <c r="AD28" s="938">
        <f>'Receita-Despesa'!M31</f>
        <v>0</v>
      </c>
      <c r="AE28" s="949"/>
      <c r="AF28" s="950">
        <f t="shared" si="56"/>
        <v>0</v>
      </c>
      <c r="AG28" s="947" t="e">
        <f t="shared" ref="AG28:AG35" si="68">AE28/AD28-1</f>
        <v>#DIV/0!</v>
      </c>
      <c r="AH28" s="938">
        <f>'Receita-Despesa'!N31</f>
        <v>0</v>
      </c>
      <c r="AI28" s="949"/>
      <c r="AJ28" s="950">
        <f t="shared" si="57"/>
        <v>0</v>
      </c>
      <c r="AK28" s="947" t="e">
        <f t="shared" ref="AK28:AK35" si="69">AI28/AH28-1</f>
        <v>#DIV/0!</v>
      </c>
      <c r="AL28" s="938">
        <f>'Receita-Despesa'!O31</f>
        <v>0</v>
      </c>
      <c r="AM28" s="949"/>
      <c r="AN28" s="950">
        <f t="shared" si="58"/>
        <v>0</v>
      </c>
      <c r="AO28" s="947" t="e">
        <f t="shared" ref="AO28:AO35" si="70">AM28/AL28-1</f>
        <v>#DIV/0!</v>
      </c>
      <c r="AP28" s="938">
        <f>'Receita-Despesa'!P31</f>
        <v>0</v>
      </c>
      <c r="AQ28" s="949"/>
      <c r="AR28" s="950">
        <f t="shared" si="59"/>
        <v>0</v>
      </c>
      <c r="AS28" s="947" t="e">
        <f t="shared" ref="AS28:AS35" si="71">AQ28/AP28-1</f>
        <v>#DIV/0!</v>
      </c>
      <c r="AT28" s="938">
        <f>'Receita-Despesa'!Q31</f>
        <v>0</v>
      </c>
      <c r="AU28" s="949"/>
      <c r="AV28" s="950">
        <f t="shared" si="60"/>
        <v>0</v>
      </c>
      <c r="AW28" s="947" t="e">
        <f t="shared" ref="AW28:AW35" si="72">AU28/AT28-1</f>
        <v>#DIV/0!</v>
      </c>
      <c r="AX28" s="938">
        <f>'Receita-Despesa'!R31</f>
        <v>0</v>
      </c>
      <c r="AY28" s="949"/>
      <c r="AZ28" s="950">
        <f t="shared" si="61"/>
        <v>0</v>
      </c>
      <c r="BA28" s="947" t="e">
        <f t="shared" ref="BA28:BA35" si="73">AY28/AX28-1</f>
        <v>#DIV/0!</v>
      </c>
      <c r="BB28" s="924">
        <f t="shared" si="24"/>
        <v>0</v>
      </c>
      <c r="BC28" s="925">
        <f t="shared" si="24"/>
        <v>0</v>
      </c>
      <c r="BD28" s="926">
        <f t="shared" si="25"/>
        <v>0</v>
      </c>
      <c r="BE28" s="948" t="e">
        <f t="shared" ref="BE28:BE35" si="74">BC28/BB28-1</f>
        <v>#DIV/0!</v>
      </c>
      <c r="BF28" s="220"/>
      <c r="BG28" s="248"/>
      <c r="BH28" s="220"/>
      <c r="BI28" s="220"/>
      <c r="BJ28" s="239"/>
      <c r="BK28" s="239"/>
      <c r="BL28" s="239"/>
      <c r="BM28" s="239"/>
      <c r="BN28" s="239"/>
      <c r="BO28" s="239"/>
      <c r="BP28" s="239"/>
      <c r="BQ28" s="239"/>
      <c r="BR28" s="239"/>
      <c r="BS28" s="239"/>
      <c r="BT28" s="221"/>
    </row>
    <row r="29" spans="1:72" s="100" customFormat="1" ht="18.75" hidden="1" customHeight="1" x14ac:dyDescent="0.3">
      <c r="A29" s="874"/>
      <c r="B29" s="234"/>
      <c r="C29" s="104"/>
      <c r="D29" s="109" t="str">
        <f>'Receita-Despesa'!D32</f>
        <v>4.1.2.3. Cota Patronal - Provisão ..... (NÃO PREENCHER)</v>
      </c>
      <c r="E29" s="255"/>
      <c r="F29" s="938">
        <f>'Receita-Despesa'!G32</f>
        <v>0</v>
      </c>
      <c r="G29" s="949"/>
      <c r="H29" s="950">
        <f t="shared" si="11"/>
        <v>0</v>
      </c>
      <c r="I29" s="947" t="e">
        <f t="shared" si="62"/>
        <v>#DIV/0!</v>
      </c>
      <c r="J29" s="938">
        <f>'Receita-Despesa'!H32</f>
        <v>0</v>
      </c>
      <c r="K29" s="949"/>
      <c r="L29" s="950">
        <f t="shared" si="51"/>
        <v>0</v>
      </c>
      <c r="M29" s="947" t="e">
        <f t="shared" si="63"/>
        <v>#DIV/0!</v>
      </c>
      <c r="N29" s="938">
        <f>'Receita-Despesa'!I32</f>
        <v>0</v>
      </c>
      <c r="O29" s="949"/>
      <c r="P29" s="950">
        <f t="shared" si="52"/>
        <v>0</v>
      </c>
      <c r="Q29" s="947" t="e">
        <f t="shared" si="64"/>
        <v>#DIV/0!</v>
      </c>
      <c r="R29" s="938">
        <f>'Receita-Despesa'!J32</f>
        <v>0</v>
      </c>
      <c r="S29" s="949"/>
      <c r="T29" s="950">
        <f t="shared" si="53"/>
        <v>0</v>
      </c>
      <c r="U29" s="947" t="e">
        <f t="shared" si="65"/>
        <v>#DIV/0!</v>
      </c>
      <c r="V29" s="938">
        <f>'Receita-Despesa'!K32</f>
        <v>0</v>
      </c>
      <c r="W29" s="949"/>
      <c r="X29" s="950">
        <f t="shared" si="54"/>
        <v>0</v>
      </c>
      <c r="Y29" s="947" t="e">
        <f t="shared" si="66"/>
        <v>#DIV/0!</v>
      </c>
      <c r="Z29" s="938">
        <f>'Receita-Despesa'!L32</f>
        <v>0</v>
      </c>
      <c r="AA29" s="949"/>
      <c r="AB29" s="950">
        <f t="shared" si="55"/>
        <v>0</v>
      </c>
      <c r="AC29" s="947" t="e">
        <f t="shared" si="67"/>
        <v>#DIV/0!</v>
      </c>
      <c r="AD29" s="938">
        <f>'Receita-Despesa'!M32</f>
        <v>0</v>
      </c>
      <c r="AE29" s="949"/>
      <c r="AF29" s="950">
        <f t="shared" si="56"/>
        <v>0</v>
      </c>
      <c r="AG29" s="947" t="e">
        <f t="shared" si="68"/>
        <v>#DIV/0!</v>
      </c>
      <c r="AH29" s="938">
        <f>'Receita-Despesa'!N32</f>
        <v>0</v>
      </c>
      <c r="AI29" s="949"/>
      <c r="AJ29" s="950">
        <f t="shared" si="57"/>
        <v>0</v>
      </c>
      <c r="AK29" s="947" t="e">
        <f t="shared" si="69"/>
        <v>#DIV/0!</v>
      </c>
      <c r="AL29" s="938">
        <f>'Receita-Despesa'!O32</f>
        <v>0</v>
      </c>
      <c r="AM29" s="949"/>
      <c r="AN29" s="950">
        <f t="shared" si="58"/>
        <v>0</v>
      </c>
      <c r="AO29" s="947" t="e">
        <f t="shared" si="70"/>
        <v>#DIV/0!</v>
      </c>
      <c r="AP29" s="938">
        <f>'Receita-Despesa'!P32</f>
        <v>0</v>
      </c>
      <c r="AQ29" s="949"/>
      <c r="AR29" s="950">
        <f t="shared" si="59"/>
        <v>0</v>
      </c>
      <c r="AS29" s="947" t="e">
        <f t="shared" si="71"/>
        <v>#DIV/0!</v>
      </c>
      <c r="AT29" s="938">
        <f>'Receita-Despesa'!Q32</f>
        <v>0</v>
      </c>
      <c r="AU29" s="949"/>
      <c r="AV29" s="950">
        <f t="shared" si="60"/>
        <v>0</v>
      </c>
      <c r="AW29" s="947" t="e">
        <f t="shared" si="72"/>
        <v>#DIV/0!</v>
      </c>
      <c r="AX29" s="938">
        <f>'Receita-Despesa'!R32</f>
        <v>0</v>
      </c>
      <c r="AY29" s="949"/>
      <c r="AZ29" s="950">
        <f t="shared" si="61"/>
        <v>0</v>
      </c>
      <c r="BA29" s="947" t="e">
        <f t="shared" si="73"/>
        <v>#DIV/0!</v>
      </c>
      <c r="BB29" s="924">
        <f t="shared" si="24"/>
        <v>0</v>
      </c>
      <c r="BC29" s="925">
        <f t="shared" si="24"/>
        <v>0</v>
      </c>
      <c r="BD29" s="926">
        <f t="shared" si="25"/>
        <v>0</v>
      </c>
      <c r="BE29" s="948" t="e">
        <f t="shared" si="74"/>
        <v>#DIV/0!</v>
      </c>
      <c r="BF29" s="220"/>
      <c r="BG29" s="248"/>
      <c r="BH29" s="220"/>
      <c r="BI29" s="220"/>
      <c r="BJ29" s="239"/>
      <c r="BK29" s="239"/>
      <c r="BL29" s="239"/>
      <c r="BM29" s="239"/>
      <c r="BN29" s="239"/>
      <c r="BO29" s="239"/>
      <c r="BP29" s="239"/>
      <c r="BQ29" s="239"/>
      <c r="BR29" s="239"/>
      <c r="BS29" s="239"/>
      <c r="BT29" s="221"/>
    </row>
    <row r="30" spans="1:72" s="100" customFormat="1" x14ac:dyDescent="0.3">
      <c r="A30" s="874"/>
      <c r="B30" s="234"/>
      <c r="C30" s="104"/>
      <c r="D30" s="109" t="str">
        <f>'Receita-Despesa'!D33</f>
        <v xml:space="preserve">4.1.2.4. Financeiras </v>
      </c>
      <c r="E30" s="125"/>
      <c r="F30" s="938">
        <f>'Receita-Despesa'!G33</f>
        <v>700</v>
      </c>
      <c r="G30" s="949"/>
      <c r="H30" s="950">
        <f t="shared" si="11"/>
        <v>-700</v>
      </c>
      <c r="I30" s="947">
        <f t="shared" si="62"/>
        <v>-1</v>
      </c>
      <c r="J30" s="938">
        <f>'Receita-Despesa'!H33</f>
        <v>700</v>
      </c>
      <c r="K30" s="949"/>
      <c r="L30" s="950">
        <f t="shared" si="51"/>
        <v>-700</v>
      </c>
      <c r="M30" s="947">
        <f t="shared" si="63"/>
        <v>-1</v>
      </c>
      <c r="N30" s="938">
        <f>'Receita-Despesa'!I33</f>
        <v>700</v>
      </c>
      <c r="O30" s="949"/>
      <c r="P30" s="950">
        <f t="shared" si="52"/>
        <v>-700</v>
      </c>
      <c r="Q30" s="947">
        <f t="shared" si="64"/>
        <v>-1</v>
      </c>
      <c r="R30" s="938">
        <f>'Receita-Despesa'!J33</f>
        <v>700</v>
      </c>
      <c r="S30" s="949"/>
      <c r="T30" s="950">
        <f t="shared" si="53"/>
        <v>-700</v>
      </c>
      <c r="U30" s="947">
        <f t="shared" si="65"/>
        <v>-1</v>
      </c>
      <c r="V30" s="938">
        <f>'Receita-Despesa'!K33</f>
        <v>700</v>
      </c>
      <c r="W30" s="949"/>
      <c r="X30" s="950">
        <f t="shared" si="54"/>
        <v>-700</v>
      </c>
      <c r="Y30" s="947">
        <f t="shared" si="66"/>
        <v>-1</v>
      </c>
      <c r="Z30" s="938">
        <f>'Receita-Despesa'!L33</f>
        <v>700</v>
      </c>
      <c r="AA30" s="949"/>
      <c r="AB30" s="950">
        <f t="shared" si="55"/>
        <v>-700</v>
      </c>
      <c r="AC30" s="947">
        <f t="shared" si="67"/>
        <v>-1</v>
      </c>
      <c r="AD30" s="938">
        <f>'Receita-Despesa'!M33</f>
        <v>700</v>
      </c>
      <c r="AE30" s="949"/>
      <c r="AF30" s="950">
        <f t="shared" si="56"/>
        <v>-700</v>
      </c>
      <c r="AG30" s="947">
        <f t="shared" si="68"/>
        <v>-1</v>
      </c>
      <c r="AH30" s="938">
        <f>'Receita-Despesa'!N33</f>
        <v>700</v>
      </c>
      <c r="AI30" s="949"/>
      <c r="AJ30" s="950">
        <f t="shared" si="57"/>
        <v>-700</v>
      </c>
      <c r="AK30" s="947">
        <f t="shared" si="69"/>
        <v>-1</v>
      </c>
      <c r="AL30" s="938">
        <f>'Receita-Despesa'!O33</f>
        <v>700</v>
      </c>
      <c r="AM30" s="949"/>
      <c r="AN30" s="950">
        <f t="shared" si="58"/>
        <v>-700</v>
      </c>
      <c r="AO30" s="947">
        <f t="shared" si="70"/>
        <v>-1</v>
      </c>
      <c r="AP30" s="938">
        <f>'Receita-Despesa'!P33</f>
        <v>700</v>
      </c>
      <c r="AQ30" s="949"/>
      <c r="AR30" s="950">
        <f t="shared" si="59"/>
        <v>-700</v>
      </c>
      <c r="AS30" s="947">
        <f t="shared" si="71"/>
        <v>-1</v>
      </c>
      <c r="AT30" s="938">
        <f>'Receita-Despesa'!Q33</f>
        <v>700</v>
      </c>
      <c r="AU30" s="949"/>
      <c r="AV30" s="950">
        <f t="shared" si="60"/>
        <v>-700</v>
      </c>
      <c r="AW30" s="947">
        <f t="shared" si="72"/>
        <v>-1</v>
      </c>
      <c r="AX30" s="938">
        <f>'Receita-Despesa'!R33</f>
        <v>700</v>
      </c>
      <c r="AY30" s="949"/>
      <c r="AZ30" s="950">
        <f t="shared" si="61"/>
        <v>-700</v>
      </c>
      <c r="BA30" s="947">
        <f t="shared" si="73"/>
        <v>-1</v>
      </c>
      <c r="BB30" s="924">
        <f t="shared" si="24"/>
        <v>8400</v>
      </c>
      <c r="BC30" s="925">
        <f t="shared" si="24"/>
        <v>0</v>
      </c>
      <c r="BD30" s="926">
        <f t="shared" si="25"/>
        <v>-8400</v>
      </c>
      <c r="BE30" s="948">
        <f t="shared" si="74"/>
        <v>-1</v>
      </c>
      <c r="BF30" s="220"/>
      <c r="BG30" s="248"/>
      <c r="BH30" s="220"/>
      <c r="BI30" s="220"/>
      <c r="BJ30" s="239"/>
      <c r="BK30" s="239"/>
      <c r="BL30" s="239"/>
      <c r="BM30" s="239"/>
      <c r="BN30" s="239"/>
      <c r="BO30" s="239"/>
      <c r="BP30" s="239"/>
      <c r="BQ30" s="239"/>
      <c r="BR30" s="239"/>
      <c r="BS30" s="239"/>
      <c r="BT30" s="221"/>
    </row>
    <row r="31" spans="1:72" s="100" customFormat="1" x14ac:dyDescent="0.3">
      <c r="A31" s="874"/>
      <c r="B31" s="234"/>
      <c r="C31" s="104"/>
      <c r="D31" s="109" t="str">
        <f>'Receita-Despesa'!D34</f>
        <v>4.1.2.5. Honorários Médicos</v>
      </c>
      <c r="E31" s="125"/>
      <c r="F31" s="938">
        <f>'Receita-Despesa'!G34</f>
        <v>0</v>
      </c>
      <c r="G31" s="949"/>
      <c r="H31" s="950">
        <f t="shared" si="11"/>
        <v>0</v>
      </c>
      <c r="I31" s="947" t="e">
        <f t="shared" si="62"/>
        <v>#DIV/0!</v>
      </c>
      <c r="J31" s="938">
        <f>'Receita-Despesa'!H34</f>
        <v>0</v>
      </c>
      <c r="K31" s="949"/>
      <c r="L31" s="950">
        <f t="shared" si="51"/>
        <v>0</v>
      </c>
      <c r="M31" s="947" t="e">
        <f t="shared" si="63"/>
        <v>#DIV/0!</v>
      </c>
      <c r="N31" s="938">
        <f>'Receita-Despesa'!I34</f>
        <v>0</v>
      </c>
      <c r="O31" s="949"/>
      <c r="P31" s="950">
        <f t="shared" si="52"/>
        <v>0</v>
      </c>
      <c r="Q31" s="947" t="e">
        <f t="shared" si="64"/>
        <v>#DIV/0!</v>
      </c>
      <c r="R31" s="938">
        <f>'Receita-Despesa'!J34</f>
        <v>0</v>
      </c>
      <c r="S31" s="949"/>
      <c r="T31" s="950">
        <f t="shared" si="53"/>
        <v>0</v>
      </c>
      <c r="U31" s="947" t="e">
        <f t="shared" si="65"/>
        <v>#DIV/0!</v>
      </c>
      <c r="V31" s="938">
        <f>'Receita-Despesa'!K34</f>
        <v>0</v>
      </c>
      <c r="W31" s="949"/>
      <c r="X31" s="950">
        <f t="shared" si="54"/>
        <v>0</v>
      </c>
      <c r="Y31" s="947" t="e">
        <f t="shared" si="66"/>
        <v>#DIV/0!</v>
      </c>
      <c r="Z31" s="938">
        <f>'Receita-Despesa'!L34</f>
        <v>0</v>
      </c>
      <c r="AA31" s="949"/>
      <c r="AB31" s="950">
        <f t="shared" si="55"/>
        <v>0</v>
      </c>
      <c r="AC31" s="947" t="e">
        <f t="shared" si="67"/>
        <v>#DIV/0!</v>
      </c>
      <c r="AD31" s="938">
        <f>'Receita-Despesa'!M34</f>
        <v>0</v>
      </c>
      <c r="AE31" s="949"/>
      <c r="AF31" s="950">
        <f t="shared" si="56"/>
        <v>0</v>
      </c>
      <c r="AG31" s="947" t="e">
        <f t="shared" si="68"/>
        <v>#DIV/0!</v>
      </c>
      <c r="AH31" s="938">
        <f>'Receita-Despesa'!N34</f>
        <v>0</v>
      </c>
      <c r="AI31" s="949"/>
      <c r="AJ31" s="950">
        <f t="shared" si="57"/>
        <v>0</v>
      </c>
      <c r="AK31" s="947" t="e">
        <f t="shared" si="69"/>
        <v>#DIV/0!</v>
      </c>
      <c r="AL31" s="938">
        <f>'Receita-Despesa'!O34</f>
        <v>0</v>
      </c>
      <c r="AM31" s="949"/>
      <c r="AN31" s="950">
        <f t="shared" si="58"/>
        <v>0</v>
      </c>
      <c r="AO31" s="947" t="e">
        <f t="shared" si="70"/>
        <v>#DIV/0!</v>
      </c>
      <c r="AP31" s="938">
        <f>'Receita-Despesa'!P34</f>
        <v>0</v>
      </c>
      <c r="AQ31" s="949"/>
      <c r="AR31" s="950">
        <f t="shared" si="59"/>
        <v>0</v>
      </c>
      <c r="AS31" s="947" t="e">
        <f t="shared" si="71"/>
        <v>#DIV/0!</v>
      </c>
      <c r="AT31" s="938">
        <f>'Receita-Despesa'!Q34</f>
        <v>0</v>
      </c>
      <c r="AU31" s="949"/>
      <c r="AV31" s="950">
        <f t="shared" si="60"/>
        <v>0</v>
      </c>
      <c r="AW31" s="947" t="e">
        <f t="shared" si="72"/>
        <v>#DIV/0!</v>
      </c>
      <c r="AX31" s="938">
        <f>'Receita-Despesa'!R34</f>
        <v>0</v>
      </c>
      <c r="AY31" s="949"/>
      <c r="AZ31" s="950">
        <f t="shared" si="61"/>
        <v>0</v>
      </c>
      <c r="BA31" s="947" t="e">
        <f t="shared" si="73"/>
        <v>#DIV/0!</v>
      </c>
      <c r="BB31" s="924">
        <f t="shared" si="24"/>
        <v>0</v>
      </c>
      <c r="BC31" s="925">
        <f t="shared" si="24"/>
        <v>0</v>
      </c>
      <c r="BD31" s="926">
        <f t="shared" si="25"/>
        <v>0</v>
      </c>
      <c r="BE31" s="948" t="e">
        <f t="shared" si="74"/>
        <v>#DIV/0!</v>
      </c>
      <c r="BF31" s="220"/>
      <c r="BG31" s="248"/>
      <c r="BH31" s="220"/>
      <c r="BI31" s="220"/>
      <c r="BJ31" s="239"/>
      <c r="BK31" s="239"/>
      <c r="BL31" s="239"/>
      <c r="BM31" s="239"/>
      <c r="BN31" s="239"/>
      <c r="BO31" s="239"/>
      <c r="BP31" s="239"/>
      <c r="BQ31" s="239"/>
      <c r="BR31" s="239"/>
      <c r="BS31" s="239"/>
      <c r="BT31" s="221"/>
    </row>
    <row r="32" spans="1:72" s="100" customFormat="1" x14ac:dyDescent="0.3">
      <c r="A32" s="874"/>
      <c r="B32" s="234"/>
      <c r="C32" s="104"/>
      <c r="D32" s="109" t="str">
        <f>'Receita-Despesa'!D35</f>
        <v>4.1.2.6. Resultado Plano Próprio Saúde</v>
      </c>
      <c r="E32" s="125"/>
      <c r="F32" s="938">
        <f>'Receita-Despesa'!G35</f>
        <v>0</v>
      </c>
      <c r="G32" s="949"/>
      <c r="H32" s="950">
        <f t="shared" si="11"/>
        <v>0</v>
      </c>
      <c r="I32" s="947" t="e">
        <f t="shared" si="62"/>
        <v>#DIV/0!</v>
      </c>
      <c r="J32" s="938">
        <f>'Receita-Despesa'!H35</f>
        <v>0</v>
      </c>
      <c r="K32" s="949"/>
      <c r="L32" s="950">
        <f t="shared" si="51"/>
        <v>0</v>
      </c>
      <c r="M32" s="947" t="e">
        <f t="shared" si="63"/>
        <v>#DIV/0!</v>
      </c>
      <c r="N32" s="938">
        <f>'Receita-Despesa'!I35</f>
        <v>0</v>
      </c>
      <c r="O32" s="949"/>
      <c r="P32" s="950">
        <f t="shared" si="52"/>
        <v>0</v>
      </c>
      <c r="Q32" s="947" t="e">
        <f t="shared" si="64"/>
        <v>#DIV/0!</v>
      </c>
      <c r="R32" s="938">
        <f>'Receita-Despesa'!J35</f>
        <v>0</v>
      </c>
      <c r="S32" s="949"/>
      <c r="T32" s="950">
        <f t="shared" si="53"/>
        <v>0</v>
      </c>
      <c r="U32" s="947" t="e">
        <f t="shared" si="65"/>
        <v>#DIV/0!</v>
      </c>
      <c r="V32" s="938">
        <f>'Receita-Despesa'!K35</f>
        <v>0</v>
      </c>
      <c r="W32" s="949"/>
      <c r="X32" s="950">
        <f t="shared" si="54"/>
        <v>0</v>
      </c>
      <c r="Y32" s="947" t="e">
        <f t="shared" si="66"/>
        <v>#DIV/0!</v>
      </c>
      <c r="Z32" s="938">
        <f>'Receita-Despesa'!L35</f>
        <v>0</v>
      </c>
      <c r="AA32" s="949"/>
      <c r="AB32" s="950">
        <f t="shared" si="55"/>
        <v>0</v>
      </c>
      <c r="AC32" s="947" t="e">
        <f t="shared" si="67"/>
        <v>#DIV/0!</v>
      </c>
      <c r="AD32" s="938">
        <f>'Receita-Despesa'!M35</f>
        <v>0</v>
      </c>
      <c r="AE32" s="949"/>
      <c r="AF32" s="950">
        <f t="shared" si="56"/>
        <v>0</v>
      </c>
      <c r="AG32" s="947" t="e">
        <f t="shared" si="68"/>
        <v>#DIV/0!</v>
      </c>
      <c r="AH32" s="938">
        <f>'Receita-Despesa'!N35</f>
        <v>0</v>
      </c>
      <c r="AI32" s="949"/>
      <c r="AJ32" s="950">
        <f t="shared" si="57"/>
        <v>0</v>
      </c>
      <c r="AK32" s="947" t="e">
        <f t="shared" si="69"/>
        <v>#DIV/0!</v>
      </c>
      <c r="AL32" s="938">
        <f>'Receita-Despesa'!O35</f>
        <v>0</v>
      </c>
      <c r="AM32" s="949"/>
      <c r="AN32" s="950">
        <f t="shared" si="58"/>
        <v>0</v>
      </c>
      <c r="AO32" s="947" t="e">
        <f t="shared" si="70"/>
        <v>#DIV/0!</v>
      </c>
      <c r="AP32" s="938">
        <f>'Receita-Despesa'!P35</f>
        <v>0</v>
      </c>
      <c r="AQ32" s="949"/>
      <c r="AR32" s="950">
        <f t="shared" si="59"/>
        <v>0</v>
      </c>
      <c r="AS32" s="947" t="e">
        <f t="shared" si="71"/>
        <v>#DIV/0!</v>
      </c>
      <c r="AT32" s="938">
        <f>'Receita-Despesa'!Q35</f>
        <v>0</v>
      </c>
      <c r="AU32" s="949"/>
      <c r="AV32" s="950">
        <f t="shared" si="60"/>
        <v>0</v>
      </c>
      <c r="AW32" s="947" t="e">
        <f t="shared" si="72"/>
        <v>#DIV/0!</v>
      </c>
      <c r="AX32" s="938">
        <f>'Receita-Despesa'!R35</f>
        <v>0</v>
      </c>
      <c r="AY32" s="949"/>
      <c r="AZ32" s="950">
        <f t="shared" si="61"/>
        <v>0</v>
      </c>
      <c r="BA32" s="947" t="e">
        <f t="shared" si="73"/>
        <v>#DIV/0!</v>
      </c>
      <c r="BB32" s="924">
        <f t="shared" si="24"/>
        <v>0</v>
      </c>
      <c r="BC32" s="925">
        <f t="shared" si="24"/>
        <v>0</v>
      </c>
      <c r="BD32" s="926">
        <f t="shared" si="25"/>
        <v>0</v>
      </c>
      <c r="BE32" s="948" t="e">
        <f t="shared" si="74"/>
        <v>#DIV/0!</v>
      </c>
      <c r="BF32" s="220"/>
      <c r="BG32" s="248"/>
      <c r="BH32" s="220"/>
      <c r="BI32" s="220"/>
      <c r="BJ32" s="239"/>
      <c r="BK32" s="239"/>
      <c r="BL32" s="239"/>
      <c r="BM32" s="239"/>
      <c r="BN32" s="239"/>
      <c r="BO32" s="239"/>
      <c r="BP32" s="239"/>
      <c r="BQ32" s="239"/>
      <c r="BR32" s="239"/>
      <c r="BS32" s="239"/>
      <c r="BT32" s="221"/>
    </row>
    <row r="33" spans="1:74" s="100" customFormat="1" x14ac:dyDescent="0.3">
      <c r="A33" s="874"/>
      <c r="B33" s="234"/>
      <c r="C33" s="104"/>
      <c r="D33" s="109" t="str">
        <f>'Receita-Despesa'!D36</f>
        <v>4.1.2.7. linha livre</v>
      </c>
      <c r="E33" s="125"/>
      <c r="F33" s="938">
        <f>'Receita-Despesa'!G36</f>
        <v>0</v>
      </c>
      <c r="G33" s="949"/>
      <c r="H33" s="950">
        <f t="shared" si="11"/>
        <v>0</v>
      </c>
      <c r="I33" s="947" t="e">
        <f t="shared" si="62"/>
        <v>#DIV/0!</v>
      </c>
      <c r="J33" s="938">
        <f>'Receita-Despesa'!H36</f>
        <v>0</v>
      </c>
      <c r="K33" s="949"/>
      <c r="L33" s="950">
        <f t="shared" si="51"/>
        <v>0</v>
      </c>
      <c r="M33" s="947" t="e">
        <f t="shared" si="63"/>
        <v>#DIV/0!</v>
      </c>
      <c r="N33" s="938">
        <f>'Receita-Despesa'!I36</f>
        <v>0</v>
      </c>
      <c r="O33" s="949"/>
      <c r="P33" s="950">
        <f t="shared" si="52"/>
        <v>0</v>
      </c>
      <c r="Q33" s="947" t="e">
        <f t="shared" si="64"/>
        <v>#DIV/0!</v>
      </c>
      <c r="R33" s="938">
        <f>'Receita-Despesa'!J36</f>
        <v>0</v>
      </c>
      <c r="S33" s="949"/>
      <c r="T33" s="950">
        <f t="shared" si="53"/>
        <v>0</v>
      </c>
      <c r="U33" s="947" t="e">
        <f t="shared" si="65"/>
        <v>#DIV/0!</v>
      </c>
      <c r="V33" s="938">
        <f>'Receita-Despesa'!K36</f>
        <v>0</v>
      </c>
      <c r="W33" s="949"/>
      <c r="X33" s="950">
        <f t="shared" si="54"/>
        <v>0</v>
      </c>
      <c r="Y33" s="947" t="e">
        <f t="shared" si="66"/>
        <v>#DIV/0!</v>
      </c>
      <c r="Z33" s="938">
        <f>'Receita-Despesa'!L36</f>
        <v>0</v>
      </c>
      <c r="AA33" s="949"/>
      <c r="AB33" s="950">
        <f t="shared" si="55"/>
        <v>0</v>
      </c>
      <c r="AC33" s="947" t="e">
        <f t="shared" si="67"/>
        <v>#DIV/0!</v>
      </c>
      <c r="AD33" s="938">
        <f>'Receita-Despesa'!M36</f>
        <v>0</v>
      </c>
      <c r="AE33" s="949"/>
      <c r="AF33" s="950">
        <f t="shared" si="56"/>
        <v>0</v>
      </c>
      <c r="AG33" s="947" t="e">
        <f t="shared" si="68"/>
        <v>#DIV/0!</v>
      </c>
      <c r="AH33" s="938">
        <f>'Receita-Despesa'!N36</f>
        <v>0</v>
      </c>
      <c r="AI33" s="949"/>
      <c r="AJ33" s="950">
        <f t="shared" si="57"/>
        <v>0</v>
      </c>
      <c r="AK33" s="947" t="e">
        <f t="shared" si="69"/>
        <v>#DIV/0!</v>
      </c>
      <c r="AL33" s="938">
        <f>'Receita-Despesa'!O36</f>
        <v>0</v>
      </c>
      <c r="AM33" s="949"/>
      <c r="AN33" s="950">
        <f t="shared" si="58"/>
        <v>0</v>
      </c>
      <c r="AO33" s="947" t="e">
        <f t="shared" si="70"/>
        <v>#DIV/0!</v>
      </c>
      <c r="AP33" s="938">
        <f>'Receita-Despesa'!P36</f>
        <v>0</v>
      </c>
      <c r="AQ33" s="949"/>
      <c r="AR33" s="950">
        <f t="shared" si="59"/>
        <v>0</v>
      </c>
      <c r="AS33" s="947" t="e">
        <f t="shared" si="71"/>
        <v>#DIV/0!</v>
      </c>
      <c r="AT33" s="938">
        <f>'Receita-Despesa'!Q36</f>
        <v>0</v>
      </c>
      <c r="AU33" s="949"/>
      <c r="AV33" s="950">
        <f t="shared" si="60"/>
        <v>0</v>
      </c>
      <c r="AW33" s="947" t="e">
        <f t="shared" si="72"/>
        <v>#DIV/0!</v>
      </c>
      <c r="AX33" s="938">
        <f>'Receita-Despesa'!R36</f>
        <v>0</v>
      </c>
      <c r="AY33" s="949"/>
      <c r="AZ33" s="950">
        <f t="shared" si="61"/>
        <v>0</v>
      </c>
      <c r="BA33" s="947" t="e">
        <f t="shared" si="73"/>
        <v>#DIV/0!</v>
      </c>
      <c r="BB33" s="924">
        <f t="shared" si="24"/>
        <v>0</v>
      </c>
      <c r="BC33" s="925">
        <f t="shared" si="24"/>
        <v>0</v>
      </c>
      <c r="BD33" s="926">
        <f t="shared" si="25"/>
        <v>0</v>
      </c>
      <c r="BE33" s="948" t="e">
        <f t="shared" si="74"/>
        <v>#DIV/0!</v>
      </c>
      <c r="BF33" s="220"/>
      <c r="BG33" s="248"/>
      <c r="BH33" s="220"/>
      <c r="BI33" s="220"/>
      <c r="BJ33" s="239"/>
      <c r="BK33" s="239"/>
      <c r="BL33" s="239"/>
      <c r="BM33" s="239"/>
      <c r="BN33" s="239"/>
      <c r="BO33" s="239"/>
      <c r="BP33" s="239"/>
      <c r="BQ33" s="239"/>
      <c r="BR33" s="239"/>
      <c r="BS33" s="239"/>
      <c r="BT33" s="221"/>
    </row>
    <row r="34" spans="1:74" s="100" customFormat="1" x14ac:dyDescent="0.3">
      <c r="A34" s="874"/>
      <c r="B34" s="234"/>
      <c r="C34" s="104"/>
      <c r="D34" s="109" t="str">
        <f>'Receita-Despesa'!D37</f>
        <v>4.1.2.8. linha livre</v>
      </c>
      <c r="E34" s="125"/>
      <c r="F34" s="938">
        <f>'Receita-Despesa'!G37</f>
        <v>0</v>
      </c>
      <c r="G34" s="949"/>
      <c r="H34" s="950">
        <f t="shared" si="11"/>
        <v>0</v>
      </c>
      <c r="I34" s="947" t="e">
        <f t="shared" si="62"/>
        <v>#DIV/0!</v>
      </c>
      <c r="J34" s="938">
        <f>'Receita-Despesa'!H37</f>
        <v>0</v>
      </c>
      <c r="K34" s="949"/>
      <c r="L34" s="950">
        <f t="shared" si="51"/>
        <v>0</v>
      </c>
      <c r="M34" s="947" t="e">
        <f t="shared" si="63"/>
        <v>#DIV/0!</v>
      </c>
      <c r="N34" s="938">
        <f>'Receita-Despesa'!I37</f>
        <v>0</v>
      </c>
      <c r="O34" s="949"/>
      <c r="P34" s="950">
        <f t="shared" si="52"/>
        <v>0</v>
      </c>
      <c r="Q34" s="947" t="e">
        <f t="shared" si="64"/>
        <v>#DIV/0!</v>
      </c>
      <c r="R34" s="938">
        <f>'Receita-Despesa'!J37</f>
        <v>0</v>
      </c>
      <c r="S34" s="949"/>
      <c r="T34" s="950">
        <f t="shared" si="53"/>
        <v>0</v>
      </c>
      <c r="U34" s="947" t="e">
        <f t="shared" si="65"/>
        <v>#DIV/0!</v>
      </c>
      <c r="V34" s="938">
        <f>'Receita-Despesa'!K37</f>
        <v>0</v>
      </c>
      <c r="W34" s="949"/>
      <c r="X34" s="950">
        <f t="shared" si="54"/>
        <v>0</v>
      </c>
      <c r="Y34" s="947" t="e">
        <f t="shared" si="66"/>
        <v>#DIV/0!</v>
      </c>
      <c r="Z34" s="938">
        <f>'Receita-Despesa'!L37</f>
        <v>0</v>
      </c>
      <c r="AA34" s="949"/>
      <c r="AB34" s="950">
        <f t="shared" si="55"/>
        <v>0</v>
      </c>
      <c r="AC34" s="947" t="e">
        <f t="shared" si="67"/>
        <v>#DIV/0!</v>
      </c>
      <c r="AD34" s="938">
        <f>'Receita-Despesa'!M37</f>
        <v>0</v>
      </c>
      <c r="AE34" s="949"/>
      <c r="AF34" s="950">
        <f t="shared" si="56"/>
        <v>0</v>
      </c>
      <c r="AG34" s="947" t="e">
        <f t="shared" si="68"/>
        <v>#DIV/0!</v>
      </c>
      <c r="AH34" s="938">
        <f>'Receita-Despesa'!N37</f>
        <v>0</v>
      </c>
      <c r="AI34" s="949"/>
      <c r="AJ34" s="950">
        <f t="shared" si="57"/>
        <v>0</v>
      </c>
      <c r="AK34" s="947" t="e">
        <f t="shared" si="69"/>
        <v>#DIV/0!</v>
      </c>
      <c r="AL34" s="938">
        <f>'Receita-Despesa'!O37</f>
        <v>0</v>
      </c>
      <c r="AM34" s="949"/>
      <c r="AN34" s="950">
        <f t="shared" si="58"/>
        <v>0</v>
      </c>
      <c r="AO34" s="947" t="e">
        <f t="shared" si="70"/>
        <v>#DIV/0!</v>
      </c>
      <c r="AP34" s="938">
        <f>'Receita-Despesa'!P37</f>
        <v>0</v>
      </c>
      <c r="AQ34" s="949"/>
      <c r="AR34" s="950">
        <f t="shared" si="59"/>
        <v>0</v>
      </c>
      <c r="AS34" s="947" t="e">
        <f t="shared" si="71"/>
        <v>#DIV/0!</v>
      </c>
      <c r="AT34" s="938">
        <f>'Receita-Despesa'!Q37</f>
        <v>0</v>
      </c>
      <c r="AU34" s="949"/>
      <c r="AV34" s="950">
        <f t="shared" si="60"/>
        <v>0</v>
      </c>
      <c r="AW34" s="947" t="e">
        <f t="shared" si="72"/>
        <v>#DIV/0!</v>
      </c>
      <c r="AX34" s="938">
        <f>'Receita-Despesa'!R37</f>
        <v>0</v>
      </c>
      <c r="AY34" s="949"/>
      <c r="AZ34" s="950">
        <f t="shared" si="61"/>
        <v>0</v>
      </c>
      <c r="BA34" s="947" t="e">
        <f t="shared" si="73"/>
        <v>#DIV/0!</v>
      </c>
      <c r="BB34" s="924">
        <f t="shared" si="24"/>
        <v>0</v>
      </c>
      <c r="BC34" s="925">
        <f t="shared" si="24"/>
        <v>0</v>
      </c>
      <c r="BD34" s="926">
        <f t="shared" si="25"/>
        <v>0</v>
      </c>
      <c r="BE34" s="948" t="e">
        <f t="shared" si="74"/>
        <v>#DIV/0!</v>
      </c>
      <c r="BF34" s="220"/>
      <c r="BG34" s="248"/>
      <c r="BH34" s="220"/>
      <c r="BI34" s="220"/>
      <c r="BJ34" s="239"/>
      <c r="BK34" s="239"/>
      <c r="BL34" s="239"/>
      <c r="BM34" s="239"/>
      <c r="BN34" s="239"/>
      <c r="BO34" s="239"/>
      <c r="BP34" s="239"/>
      <c r="BQ34" s="239"/>
      <c r="BR34" s="239"/>
      <c r="BS34" s="239"/>
      <c r="BT34" s="221"/>
    </row>
    <row r="35" spans="1:74" s="100" customFormat="1" x14ac:dyDescent="0.3">
      <c r="A35" s="874"/>
      <c r="B35" s="234"/>
      <c r="C35" s="104"/>
      <c r="D35" s="109" t="str">
        <f>'Receita-Despesa'!D38</f>
        <v>4.1.2.9. Outras</v>
      </c>
      <c r="E35" s="125"/>
      <c r="F35" s="938">
        <f>'Receita-Despesa'!G38</f>
        <v>250000</v>
      </c>
      <c r="G35" s="949"/>
      <c r="H35" s="950">
        <f t="shared" si="11"/>
        <v>-250000</v>
      </c>
      <c r="I35" s="947">
        <f t="shared" si="62"/>
        <v>-1</v>
      </c>
      <c r="J35" s="938">
        <f>'Receita-Despesa'!H38</f>
        <v>250000</v>
      </c>
      <c r="K35" s="949"/>
      <c r="L35" s="950">
        <f t="shared" si="51"/>
        <v>-250000</v>
      </c>
      <c r="M35" s="947">
        <f t="shared" si="63"/>
        <v>-1</v>
      </c>
      <c r="N35" s="938">
        <f>'Receita-Despesa'!I38</f>
        <v>250000</v>
      </c>
      <c r="O35" s="949"/>
      <c r="P35" s="950">
        <f t="shared" si="52"/>
        <v>-250000</v>
      </c>
      <c r="Q35" s="947">
        <f t="shared" si="64"/>
        <v>-1</v>
      </c>
      <c r="R35" s="938">
        <f>'Receita-Despesa'!J38</f>
        <v>250000</v>
      </c>
      <c r="S35" s="949"/>
      <c r="T35" s="950">
        <f t="shared" si="53"/>
        <v>-250000</v>
      </c>
      <c r="U35" s="947">
        <f t="shared" si="65"/>
        <v>-1</v>
      </c>
      <c r="V35" s="938">
        <f>'Receita-Despesa'!K38</f>
        <v>250000</v>
      </c>
      <c r="W35" s="949"/>
      <c r="X35" s="950">
        <f t="shared" si="54"/>
        <v>-250000</v>
      </c>
      <c r="Y35" s="947">
        <f t="shared" si="66"/>
        <v>-1</v>
      </c>
      <c r="Z35" s="938">
        <f>'Receita-Despesa'!L38</f>
        <v>250000</v>
      </c>
      <c r="AA35" s="949"/>
      <c r="AB35" s="950">
        <f t="shared" si="55"/>
        <v>-250000</v>
      </c>
      <c r="AC35" s="947">
        <f t="shared" si="67"/>
        <v>-1</v>
      </c>
      <c r="AD35" s="938">
        <f>'Receita-Despesa'!M38</f>
        <v>250000</v>
      </c>
      <c r="AE35" s="949"/>
      <c r="AF35" s="950">
        <f t="shared" si="56"/>
        <v>-250000</v>
      </c>
      <c r="AG35" s="947">
        <f t="shared" si="68"/>
        <v>-1</v>
      </c>
      <c r="AH35" s="938">
        <f>'Receita-Despesa'!N38</f>
        <v>250000</v>
      </c>
      <c r="AI35" s="949"/>
      <c r="AJ35" s="950">
        <f t="shared" si="57"/>
        <v>-250000</v>
      </c>
      <c r="AK35" s="947">
        <f t="shared" si="69"/>
        <v>-1</v>
      </c>
      <c r="AL35" s="938">
        <f>'Receita-Despesa'!O38</f>
        <v>250000</v>
      </c>
      <c r="AM35" s="949"/>
      <c r="AN35" s="950">
        <f t="shared" si="58"/>
        <v>-250000</v>
      </c>
      <c r="AO35" s="947">
        <f t="shared" si="70"/>
        <v>-1</v>
      </c>
      <c r="AP35" s="938">
        <f>'Receita-Despesa'!P38</f>
        <v>250000</v>
      </c>
      <c r="AQ35" s="949"/>
      <c r="AR35" s="950">
        <f t="shared" si="59"/>
        <v>-250000</v>
      </c>
      <c r="AS35" s="947">
        <f t="shared" si="71"/>
        <v>-1</v>
      </c>
      <c r="AT35" s="938">
        <f>'Receita-Despesa'!Q38</f>
        <v>250000</v>
      </c>
      <c r="AU35" s="949"/>
      <c r="AV35" s="950">
        <f t="shared" si="60"/>
        <v>-250000</v>
      </c>
      <c r="AW35" s="947">
        <f t="shared" si="72"/>
        <v>-1</v>
      </c>
      <c r="AX35" s="938">
        <f>'Receita-Despesa'!R38</f>
        <v>250000</v>
      </c>
      <c r="AY35" s="949"/>
      <c r="AZ35" s="950">
        <f t="shared" si="61"/>
        <v>-250000</v>
      </c>
      <c r="BA35" s="947">
        <f t="shared" si="73"/>
        <v>-1</v>
      </c>
      <c r="BB35" s="924">
        <f t="shared" si="24"/>
        <v>3000000</v>
      </c>
      <c r="BC35" s="925">
        <f t="shared" si="24"/>
        <v>0</v>
      </c>
      <c r="BD35" s="926">
        <f t="shared" si="25"/>
        <v>-3000000</v>
      </c>
      <c r="BE35" s="948">
        <f t="shared" si="74"/>
        <v>-1</v>
      </c>
      <c r="BF35" s="220"/>
      <c r="BG35" s="248"/>
      <c r="BH35" s="220"/>
      <c r="BI35" s="220"/>
      <c r="BJ35" s="239"/>
      <c r="BK35" s="239"/>
      <c r="BL35" s="239"/>
      <c r="BM35" s="239"/>
      <c r="BN35" s="239"/>
      <c r="BO35" s="239"/>
      <c r="BP35" s="239"/>
      <c r="BQ35" s="239"/>
      <c r="BR35" s="239"/>
      <c r="BS35" s="239"/>
      <c r="BT35" s="221"/>
    </row>
    <row r="36" spans="1:74" s="100" customFormat="1" x14ac:dyDescent="0.3">
      <c r="A36" s="874"/>
      <c r="B36" s="234"/>
      <c r="C36" s="111"/>
      <c r="D36" s="567" t="str">
        <f>'Receita-Despesa'!D39</f>
        <v>Total de Receitas Não Operacionais ( 3 )</v>
      </c>
      <c r="E36" s="251"/>
      <c r="F36" s="930">
        <f>SUM(F27:F35)</f>
        <v>250700</v>
      </c>
      <c r="G36" s="931">
        <f>SUM(G27:G35)</f>
        <v>0</v>
      </c>
      <c r="H36" s="931">
        <f t="shared" si="11"/>
        <v>-250700</v>
      </c>
      <c r="I36" s="940">
        <f>G36/F36-1</f>
        <v>-1</v>
      </c>
      <c r="J36" s="930">
        <f>SUM(J27:J35)</f>
        <v>250700</v>
      </c>
      <c r="K36" s="931">
        <f>SUM(K27:K35)</f>
        <v>0</v>
      </c>
      <c r="L36" s="931">
        <f t="shared" si="51"/>
        <v>-250700</v>
      </c>
      <c r="M36" s="940">
        <f>K36/J36-1</f>
        <v>-1</v>
      </c>
      <c r="N36" s="930">
        <f>SUM(N27:N35)</f>
        <v>250700</v>
      </c>
      <c r="O36" s="931">
        <f>SUM(O27:O35)</f>
        <v>0</v>
      </c>
      <c r="P36" s="931">
        <f t="shared" si="52"/>
        <v>-250700</v>
      </c>
      <c r="Q36" s="940">
        <f>O36/N36-1</f>
        <v>-1</v>
      </c>
      <c r="R36" s="930">
        <f>SUM(R27:R35)</f>
        <v>250700</v>
      </c>
      <c r="S36" s="931">
        <f>SUM(S27:S35)</f>
        <v>0</v>
      </c>
      <c r="T36" s="931">
        <f t="shared" si="53"/>
        <v>-250700</v>
      </c>
      <c r="U36" s="940">
        <f>S36/R36-1</f>
        <v>-1</v>
      </c>
      <c r="V36" s="930">
        <f>SUM(V27:V35)</f>
        <v>250700</v>
      </c>
      <c r="W36" s="931">
        <f>SUM(W27:W35)</f>
        <v>0</v>
      </c>
      <c r="X36" s="931">
        <f t="shared" si="54"/>
        <v>-250700</v>
      </c>
      <c r="Y36" s="940">
        <f>W36/V36-1</f>
        <v>-1</v>
      </c>
      <c r="Z36" s="930">
        <f>SUM(Z27:Z35)</f>
        <v>250700</v>
      </c>
      <c r="AA36" s="931">
        <f>SUM(AA27:AA35)</f>
        <v>0</v>
      </c>
      <c r="AB36" s="931">
        <f t="shared" si="55"/>
        <v>-250700</v>
      </c>
      <c r="AC36" s="940">
        <f>AA36/Z36-1</f>
        <v>-1</v>
      </c>
      <c r="AD36" s="930">
        <f>SUM(AD27:AD35)</f>
        <v>250700</v>
      </c>
      <c r="AE36" s="931">
        <f>SUM(AE27:AE35)</f>
        <v>0</v>
      </c>
      <c r="AF36" s="931">
        <f t="shared" si="56"/>
        <v>-250700</v>
      </c>
      <c r="AG36" s="940">
        <f>AE36/AD36-1</f>
        <v>-1</v>
      </c>
      <c r="AH36" s="930">
        <f>SUM(AH27:AH35)</f>
        <v>250700</v>
      </c>
      <c r="AI36" s="931">
        <f>SUM(AI27:AI35)</f>
        <v>0</v>
      </c>
      <c r="AJ36" s="931">
        <f t="shared" si="57"/>
        <v>-250700</v>
      </c>
      <c r="AK36" s="940">
        <f>AI36/AH36-1</f>
        <v>-1</v>
      </c>
      <c r="AL36" s="930">
        <f>SUM(AL27:AL35)</f>
        <v>250700</v>
      </c>
      <c r="AM36" s="931">
        <f>SUM(AM27:AM35)</f>
        <v>0</v>
      </c>
      <c r="AN36" s="931">
        <f t="shared" si="58"/>
        <v>-250700</v>
      </c>
      <c r="AO36" s="940">
        <f>AM36/AL36-1</f>
        <v>-1</v>
      </c>
      <c r="AP36" s="930">
        <f>SUM(AP27:AP35)</f>
        <v>250700</v>
      </c>
      <c r="AQ36" s="931">
        <f>SUM(AQ27:AQ35)</f>
        <v>0</v>
      </c>
      <c r="AR36" s="931">
        <f t="shared" si="59"/>
        <v>-250700</v>
      </c>
      <c r="AS36" s="940">
        <f>AQ36/AP36-1</f>
        <v>-1</v>
      </c>
      <c r="AT36" s="930">
        <f>SUM(AT27:AT35)</f>
        <v>250700</v>
      </c>
      <c r="AU36" s="931">
        <f>SUM(AU27:AU35)</f>
        <v>0</v>
      </c>
      <c r="AV36" s="931">
        <f t="shared" si="60"/>
        <v>-250700</v>
      </c>
      <c r="AW36" s="940">
        <f>AU36/AT36-1</f>
        <v>-1</v>
      </c>
      <c r="AX36" s="930">
        <f>SUM(AX27:AX35)</f>
        <v>250700</v>
      </c>
      <c r="AY36" s="931">
        <f>SUM(AY27:AY35)</f>
        <v>0</v>
      </c>
      <c r="AZ36" s="931">
        <f t="shared" si="61"/>
        <v>-250700</v>
      </c>
      <c r="BA36" s="940">
        <f>AY36/AX36-1</f>
        <v>-1</v>
      </c>
      <c r="BB36" s="924">
        <f t="shared" si="24"/>
        <v>3008400</v>
      </c>
      <c r="BC36" s="925">
        <f t="shared" si="24"/>
        <v>0</v>
      </c>
      <c r="BD36" s="926">
        <f t="shared" si="25"/>
        <v>-3008400</v>
      </c>
      <c r="BE36" s="941">
        <f>BC36/BB36-1</f>
        <v>-1</v>
      </c>
      <c r="BF36" s="220"/>
      <c r="BG36" s="248"/>
      <c r="BH36" s="220"/>
      <c r="BI36" s="220"/>
      <c r="BJ36" s="239"/>
      <c r="BK36" s="239"/>
      <c r="BL36" s="239"/>
      <c r="BM36" s="239"/>
      <c r="BN36" s="239"/>
      <c r="BO36" s="239"/>
      <c r="BP36" s="239"/>
      <c r="BQ36" s="239"/>
      <c r="BR36" s="239"/>
      <c r="BS36" s="239"/>
      <c r="BT36" s="221"/>
    </row>
    <row r="37" spans="1:74" s="100" customFormat="1" x14ac:dyDescent="0.3">
      <c r="A37" s="874"/>
      <c r="B37" s="234"/>
      <c r="C37" s="880" t="str">
        <f>'Receita-Despesa'!C40</f>
        <v>Total de Receitas = ( 1 - 2 + 3 )</v>
      </c>
      <c r="D37" s="881"/>
      <c r="E37" s="569"/>
      <c r="F37" s="930">
        <f>F25+F36</f>
        <v>6304235.46</v>
      </c>
      <c r="G37" s="931">
        <f>G25+G36</f>
        <v>0</v>
      </c>
      <c r="H37" s="931">
        <f t="shared" si="11"/>
        <v>-6304235.46</v>
      </c>
      <c r="I37" s="940">
        <f>G37/F37-1</f>
        <v>-1</v>
      </c>
      <c r="J37" s="930">
        <f>J25+J36</f>
        <v>3277467.73</v>
      </c>
      <c r="K37" s="931">
        <f>K25+K36</f>
        <v>0</v>
      </c>
      <c r="L37" s="931">
        <f t="shared" si="51"/>
        <v>-3277467.73</v>
      </c>
      <c r="M37" s="940">
        <f>K37/J37-1</f>
        <v>-1</v>
      </c>
      <c r="N37" s="930">
        <f>N25+N36</f>
        <v>3277467.73</v>
      </c>
      <c r="O37" s="931">
        <f>O25+O36</f>
        <v>0</v>
      </c>
      <c r="P37" s="931">
        <f t="shared" si="52"/>
        <v>-3277467.73</v>
      </c>
      <c r="Q37" s="940">
        <f>O37/N37-1</f>
        <v>-1</v>
      </c>
      <c r="R37" s="930">
        <f>R25+R36</f>
        <v>3277467.73</v>
      </c>
      <c r="S37" s="931">
        <f>S25+S36</f>
        <v>0</v>
      </c>
      <c r="T37" s="931">
        <f t="shared" si="53"/>
        <v>-3277467.73</v>
      </c>
      <c r="U37" s="940">
        <f>S37/R37-1</f>
        <v>-1</v>
      </c>
      <c r="V37" s="930">
        <f>V25+V36</f>
        <v>3277467.73</v>
      </c>
      <c r="W37" s="931">
        <f>W25+W36</f>
        <v>0</v>
      </c>
      <c r="X37" s="931">
        <f t="shared" si="54"/>
        <v>-3277467.73</v>
      </c>
      <c r="Y37" s="940">
        <f>W37/V37-1</f>
        <v>-1</v>
      </c>
      <c r="Z37" s="930">
        <f>Z25+Z36</f>
        <v>3277467.73</v>
      </c>
      <c r="AA37" s="931">
        <f>AA25+AA36</f>
        <v>0</v>
      </c>
      <c r="AB37" s="931">
        <f t="shared" si="55"/>
        <v>-3277467.73</v>
      </c>
      <c r="AC37" s="940">
        <f>AA37/Z37-1</f>
        <v>-1</v>
      </c>
      <c r="AD37" s="930">
        <f>AD25+AD36</f>
        <v>3277467.73</v>
      </c>
      <c r="AE37" s="931">
        <f>AE25+AE36</f>
        <v>0</v>
      </c>
      <c r="AF37" s="931">
        <f t="shared" si="56"/>
        <v>-3277467.73</v>
      </c>
      <c r="AG37" s="940">
        <f>AE37/AD37-1</f>
        <v>-1</v>
      </c>
      <c r="AH37" s="930">
        <f>AH25+AH36</f>
        <v>3277467.73</v>
      </c>
      <c r="AI37" s="931">
        <f>AI25+AI36</f>
        <v>0</v>
      </c>
      <c r="AJ37" s="931">
        <f t="shared" si="57"/>
        <v>-3277467.73</v>
      </c>
      <c r="AK37" s="940">
        <f>AI37/AH37-1</f>
        <v>-1</v>
      </c>
      <c r="AL37" s="930">
        <f>AL25+AL36</f>
        <v>3277467.73</v>
      </c>
      <c r="AM37" s="931">
        <f>AM25+AM36</f>
        <v>0</v>
      </c>
      <c r="AN37" s="931">
        <f t="shared" si="58"/>
        <v>-3277467.73</v>
      </c>
      <c r="AO37" s="940">
        <f>AM37/AL37-1</f>
        <v>-1</v>
      </c>
      <c r="AP37" s="930">
        <f>AP25+AP36</f>
        <v>3277467.73</v>
      </c>
      <c r="AQ37" s="931">
        <f>AQ25+AQ36</f>
        <v>0</v>
      </c>
      <c r="AR37" s="931">
        <f t="shared" si="59"/>
        <v>-3277467.73</v>
      </c>
      <c r="AS37" s="940">
        <f>AQ37/AP37-1</f>
        <v>-1</v>
      </c>
      <c r="AT37" s="930">
        <f>AT25+AT36</f>
        <v>3277467.73</v>
      </c>
      <c r="AU37" s="931">
        <f>AU25+AU36</f>
        <v>0</v>
      </c>
      <c r="AV37" s="931">
        <f t="shared" si="60"/>
        <v>-3277467.73</v>
      </c>
      <c r="AW37" s="940">
        <f>AU37/AT37-1</f>
        <v>-1</v>
      </c>
      <c r="AX37" s="930">
        <f>AX25+AX36</f>
        <v>3277467.73</v>
      </c>
      <c r="AY37" s="931">
        <f>AY25+AY36</f>
        <v>0</v>
      </c>
      <c r="AZ37" s="931">
        <f t="shared" si="61"/>
        <v>-3277467.73</v>
      </c>
      <c r="BA37" s="940">
        <f>AY37/AX37-1</f>
        <v>-1</v>
      </c>
      <c r="BB37" s="924">
        <f t="shared" si="24"/>
        <v>42356380.489999995</v>
      </c>
      <c r="BC37" s="925">
        <f t="shared" si="24"/>
        <v>0</v>
      </c>
      <c r="BD37" s="926">
        <f t="shared" si="25"/>
        <v>-42356380.489999995</v>
      </c>
      <c r="BE37" s="941">
        <f>BC37/BB37-1</f>
        <v>-1</v>
      </c>
      <c r="BF37" s="220"/>
      <c r="BG37" s="248"/>
      <c r="BH37" s="220"/>
      <c r="BI37" s="220"/>
      <c r="BJ37" s="239"/>
      <c r="BK37" s="239"/>
      <c r="BL37" s="239"/>
      <c r="BM37" s="239"/>
      <c r="BN37" s="239"/>
      <c r="BO37" s="239"/>
      <c r="BP37" s="239"/>
      <c r="BQ37" s="239"/>
      <c r="BR37" s="239"/>
      <c r="BS37" s="239"/>
      <c r="BT37" s="221"/>
    </row>
    <row r="38" spans="1:74" s="100" customFormat="1" x14ac:dyDescent="0.3">
      <c r="A38" s="874"/>
      <c r="B38" s="786" t="str">
        <f>'Receita-Despesa'!B41</f>
        <v>4.2.  DESPESAS</v>
      </c>
      <c r="C38" s="787"/>
      <c r="D38" s="787"/>
      <c r="E38" s="556"/>
      <c r="F38" s="933"/>
      <c r="G38" s="934"/>
      <c r="H38" s="934"/>
      <c r="I38" s="935"/>
      <c r="J38" s="933"/>
      <c r="K38" s="936"/>
      <c r="L38" s="936"/>
      <c r="M38" s="935"/>
      <c r="N38" s="933"/>
      <c r="O38" s="936"/>
      <c r="P38" s="936"/>
      <c r="Q38" s="935"/>
      <c r="R38" s="933"/>
      <c r="S38" s="936"/>
      <c r="T38" s="936"/>
      <c r="U38" s="935"/>
      <c r="V38" s="933"/>
      <c r="W38" s="936"/>
      <c r="X38" s="936"/>
      <c r="Y38" s="935"/>
      <c r="Z38" s="933"/>
      <c r="AA38" s="936"/>
      <c r="AB38" s="936"/>
      <c r="AC38" s="935"/>
      <c r="AD38" s="933"/>
      <c r="AE38" s="936"/>
      <c r="AF38" s="936"/>
      <c r="AG38" s="935"/>
      <c r="AH38" s="933"/>
      <c r="AI38" s="936"/>
      <c r="AJ38" s="936"/>
      <c r="AK38" s="935"/>
      <c r="AL38" s="933"/>
      <c r="AM38" s="936"/>
      <c r="AN38" s="936"/>
      <c r="AO38" s="935"/>
      <c r="AP38" s="933"/>
      <c r="AQ38" s="936"/>
      <c r="AR38" s="936"/>
      <c r="AS38" s="935"/>
      <c r="AT38" s="933"/>
      <c r="AU38" s="936"/>
      <c r="AV38" s="936"/>
      <c r="AW38" s="935"/>
      <c r="AX38" s="933"/>
      <c r="AY38" s="936"/>
      <c r="AZ38" s="936"/>
      <c r="BA38" s="935"/>
      <c r="BB38" s="924">
        <f t="shared" si="24"/>
        <v>0</v>
      </c>
      <c r="BC38" s="925">
        <f t="shared" si="24"/>
        <v>0</v>
      </c>
      <c r="BD38" s="926">
        <f t="shared" si="25"/>
        <v>0</v>
      </c>
      <c r="BE38" s="951"/>
      <c r="BF38" s="220"/>
      <c r="BG38" s="220"/>
      <c r="BH38" s="227"/>
      <c r="BI38" s="227"/>
      <c r="BJ38" s="259"/>
      <c r="BK38" s="230"/>
      <c r="BL38" s="259"/>
      <c r="BM38" s="220"/>
      <c r="BN38" s="259"/>
      <c r="BO38" s="220"/>
      <c r="BP38" s="220"/>
      <c r="BQ38" s="220"/>
      <c r="BR38" s="220"/>
      <c r="BS38" s="220"/>
      <c r="BT38" s="221"/>
    </row>
    <row r="39" spans="1:74" s="100" customFormat="1" x14ac:dyDescent="0.3">
      <c r="A39" s="874"/>
      <c r="B39" s="889"/>
      <c r="C39" s="786" t="str">
        <f>'Receita-Despesa'!C42</f>
        <v>4.2.1.  DESPESAS OPERACIONAIS</v>
      </c>
      <c r="D39" s="787"/>
      <c r="E39" s="556"/>
      <c r="F39" s="879"/>
      <c r="G39" s="891"/>
      <c r="H39" s="891"/>
      <c r="I39" s="887"/>
      <c r="J39" s="879"/>
      <c r="K39" s="886"/>
      <c r="L39" s="886"/>
      <c r="M39" s="887"/>
      <c r="N39" s="879"/>
      <c r="O39" s="886"/>
      <c r="P39" s="886"/>
      <c r="Q39" s="887"/>
      <c r="R39" s="879"/>
      <c r="S39" s="886"/>
      <c r="T39" s="886"/>
      <c r="U39" s="887"/>
      <c r="V39" s="879"/>
      <c r="W39" s="886"/>
      <c r="X39" s="886"/>
      <c r="Y39" s="887"/>
      <c r="Z39" s="879"/>
      <c r="AA39" s="886"/>
      <c r="AB39" s="886"/>
      <c r="AC39" s="887"/>
      <c r="AD39" s="879"/>
      <c r="AE39" s="886"/>
      <c r="AF39" s="886"/>
      <c r="AG39" s="887"/>
      <c r="AH39" s="879"/>
      <c r="AI39" s="886"/>
      <c r="AJ39" s="886"/>
      <c r="AK39" s="887"/>
      <c r="AL39" s="879"/>
      <c r="AM39" s="886"/>
      <c r="AN39" s="886"/>
      <c r="AO39" s="887"/>
      <c r="AP39" s="879"/>
      <c r="AQ39" s="886"/>
      <c r="AR39" s="886"/>
      <c r="AS39" s="887"/>
      <c r="AT39" s="879"/>
      <c r="AU39" s="886"/>
      <c r="AV39" s="886"/>
      <c r="AW39" s="887"/>
      <c r="AX39" s="879"/>
      <c r="AY39" s="886"/>
      <c r="AZ39" s="886"/>
      <c r="BA39" s="887"/>
      <c r="BB39" s="924">
        <f t="shared" si="24"/>
        <v>0</v>
      </c>
      <c r="BC39" s="925">
        <f t="shared" si="24"/>
        <v>0</v>
      </c>
      <c r="BD39" s="926">
        <f t="shared" si="25"/>
        <v>0</v>
      </c>
      <c r="BE39" s="570"/>
      <c r="BF39" s="219"/>
      <c r="BG39" s="220"/>
      <c r="BH39" s="220"/>
      <c r="BI39" s="220"/>
      <c r="BJ39" s="224"/>
      <c r="BK39" s="232"/>
      <c r="BL39" s="224"/>
      <c r="BM39" s="232"/>
      <c r="BN39" s="224"/>
      <c r="BO39" s="232"/>
      <c r="BP39" s="224"/>
      <c r="BQ39" s="232"/>
      <c r="BR39" s="224"/>
      <c r="BS39" s="232"/>
      <c r="BT39" s="221"/>
    </row>
    <row r="40" spans="1:74" x14ac:dyDescent="0.3">
      <c r="A40" s="874"/>
      <c r="B40" s="234"/>
      <c r="C40" s="104"/>
      <c r="D40" s="882" t="str">
        <f>'Receita-Despesa'!D43</f>
        <v>4.2.1.1. Pessoal Próprio</v>
      </c>
      <c r="E40" s="571"/>
      <c r="F40" s="952">
        <f>SUM(F41:F52)</f>
        <v>686779.71952333325</v>
      </c>
      <c r="G40" s="953">
        <f>SUM(G41:G52)</f>
        <v>0</v>
      </c>
      <c r="H40" s="953">
        <f t="shared" si="11"/>
        <v>-686779.71952333325</v>
      </c>
      <c r="I40" s="954">
        <f>G40/F40-1</f>
        <v>-1</v>
      </c>
      <c r="J40" s="930">
        <f>SUM(J41:J52)</f>
        <v>685131.38657333329</v>
      </c>
      <c r="K40" s="953">
        <f>SUM(K41:K52)</f>
        <v>0</v>
      </c>
      <c r="L40" s="953">
        <f t="shared" ref="L40:L106" si="75">K40-J40</f>
        <v>-685131.38657333329</v>
      </c>
      <c r="M40" s="954">
        <f>K40/J40-1</f>
        <v>-1</v>
      </c>
      <c r="N40" s="930">
        <f>SUM(N41:N52)</f>
        <v>683913.05352333328</v>
      </c>
      <c r="O40" s="953">
        <f>SUM(O41:O52)</f>
        <v>0</v>
      </c>
      <c r="P40" s="953">
        <f t="shared" ref="P40:P106" si="76">O40-N40</f>
        <v>-683913.05352333328</v>
      </c>
      <c r="Q40" s="954">
        <f>O40/N40-1</f>
        <v>-1</v>
      </c>
      <c r="R40" s="930">
        <f>SUM(R41:R52)</f>
        <v>725780.21215640008</v>
      </c>
      <c r="S40" s="953">
        <f>SUM(S41:S52)</f>
        <v>0</v>
      </c>
      <c r="T40" s="953">
        <f t="shared" ref="T40:T106" si="77">S40-R40</f>
        <v>-725780.21215640008</v>
      </c>
      <c r="U40" s="954">
        <f>S40/R40-1</f>
        <v>-1</v>
      </c>
      <c r="V40" s="930">
        <f>SUM(V41:V52)</f>
        <v>744538.2075414001</v>
      </c>
      <c r="W40" s="953">
        <f>SUM(W41:W52)</f>
        <v>0</v>
      </c>
      <c r="X40" s="953">
        <f t="shared" ref="X40:X106" si="78">W40-V40</f>
        <v>-744538.2075414001</v>
      </c>
      <c r="Y40" s="954">
        <f>W40/V40-1</f>
        <v>-1</v>
      </c>
      <c r="Z40" s="930">
        <f>SUM(Z41:Z52)</f>
        <v>752235.20575140009</v>
      </c>
      <c r="AA40" s="953">
        <f>SUM(AA41:AA52)</f>
        <v>0</v>
      </c>
      <c r="AB40" s="953">
        <f t="shared" ref="AB40:AB106" si="79">AA40-Z40</f>
        <v>-752235.20575140009</v>
      </c>
      <c r="AC40" s="954">
        <f>AA40/Z40-1</f>
        <v>-1</v>
      </c>
      <c r="AD40" s="930">
        <f>SUM(AD41:AD52)</f>
        <v>727940.21140140004</v>
      </c>
      <c r="AE40" s="953">
        <f>SUM(AE41:AE52)</f>
        <v>0</v>
      </c>
      <c r="AF40" s="953">
        <f t="shared" ref="AF40:AF106" si="80">AE40-AD40</f>
        <v>-727940.21140140004</v>
      </c>
      <c r="AG40" s="954">
        <f>AE40/AD40-1</f>
        <v>-1</v>
      </c>
      <c r="AH40" s="930">
        <f>SUM(AH41:AH52)</f>
        <v>727940.21140140004</v>
      </c>
      <c r="AI40" s="953">
        <f>SUM(AI41:AI52)</f>
        <v>0</v>
      </c>
      <c r="AJ40" s="953">
        <f t="shared" ref="AJ40:AJ106" si="81">AI40-AH40</f>
        <v>-727940.21140140004</v>
      </c>
      <c r="AK40" s="954">
        <f>AI40/AH40-1</f>
        <v>-1</v>
      </c>
      <c r="AL40" s="930">
        <f>SUM(AL41:AL52)</f>
        <v>750945.20605140005</v>
      </c>
      <c r="AM40" s="953">
        <f>SUM(AM41:AM52)</f>
        <v>0</v>
      </c>
      <c r="AN40" s="953">
        <f t="shared" ref="AN40:AN106" si="82">AM40-AL40</f>
        <v>-750945.20605140005</v>
      </c>
      <c r="AO40" s="954">
        <f>AM40/AL40-1</f>
        <v>-1</v>
      </c>
      <c r="AP40" s="930">
        <f>SUM(AP41:AP52)</f>
        <v>739048.5421514</v>
      </c>
      <c r="AQ40" s="953">
        <f>SUM(AQ41:AQ52)</f>
        <v>0</v>
      </c>
      <c r="AR40" s="953">
        <f t="shared" ref="AR40:AR106" si="83">AQ40-AP40</f>
        <v>-739048.5421514</v>
      </c>
      <c r="AS40" s="954">
        <f>AQ40/AP40-1</f>
        <v>-1</v>
      </c>
      <c r="AT40" s="930">
        <f>SUM(AT41:AT52)</f>
        <v>752235.20575140009</v>
      </c>
      <c r="AU40" s="953">
        <f>SUM(AU41:AU52)</f>
        <v>0</v>
      </c>
      <c r="AV40" s="953">
        <f t="shared" ref="AV40:AV106" si="84">AU40-AT40</f>
        <v>-752235.20575140009</v>
      </c>
      <c r="AW40" s="954">
        <f>AU40/AT40-1</f>
        <v>-1</v>
      </c>
      <c r="AX40" s="930">
        <f>SUM(AX41:AX52)</f>
        <v>744538.2075414001</v>
      </c>
      <c r="AY40" s="953">
        <f>SUM(AY41:AY52)</f>
        <v>0</v>
      </c>
      <c r="AZ40" s="953">
        <f t="shared" ref="AZ40:AZ106" si="85">AY40-AX40</f>
        <v>-744538.2075414001</v>
      </c>
      <c r="BA40" s="954">
        <f>AY40/AX40-1</f>
        <v>-1</v>
      </c>
      <c r="BB40" s="924">
        <f t="shared" si="24"/>
        <v>8721025.3693676013</v>
      </c>
      <c r="BC40" s="925">
        <f t="shared" si="24"/>
        <v>0</v>
      </c>
      <c r="BD40" s="926">
        <f t="shared" si="25"/>
        <v>-8721025.3693676013</v>
      </c>
      <c r="BE40" s="955">
        <f>BC40/BB40-1</f>
        <v>-1</v>
      </c>
      <c r="BF40" s="220"/>
      <c r="BG40" s="226"/>
      <c r="BH40" s="227"/>
      <c r="BI40" s="227"/>
      <c r="BJ40" s="237"/>
      <c r="BK40" s="237"/>
      <c r="BL40" s="237"/>
      <c r="BM40" s="237"/>
      <c r="BN40" s="249"/>
      <c r="BO40" s="237"/>
      <c r="BP40" s="237"/>
      <c r="BQ40" s="237"/>
      <c r="BR40" s="237"/>
      <c r="BS40" s="239"/>
      <c r="BU40" s="100"/>
      <c r="BV40" s="100"/>
    </row>
    <row r="41" spans="1:74" x14ac:dyDescent="0.3">
      <c r="A41" s="874"/>
      <c r="B41" s="234"/>
      <c r="C41" s="104"/>
      <c r="D41" s="637" t="str">
        <f>'Receita-Despesa'!D44</f>
        <v>1- Ordenados</v>
      </c>
      <c r="E41" s="262"/>
      <c r="F41" s="930">
        <f>'Receita-Despesa'!G44</f>
        <v>456412</v>
      </c>
      <c r="G41" s="956"/>
      <c r="H41" s="957">
        <f t="shared" si="11"/>
        <v>-456412</v>
      </c>
      <c r="I41" s="958">
        <f>G41/F41-1</f>
        <v>-1</v>
      </c>
      <c r="J41" s="930">
        <f>'Receita-Despesa'!H44</f>
        <v>456412</v>
      </c>
      <c r="K41" s="956"/>
      <c r="L41" s="957">
        <f t="shared" si="75"/>
        <v>-456412</v>
      </c>
      <c r="M41" s="958">
        <f>K41/J41-1</f>
        <v>-1</v>
      </c>
      <c r="N41" s="930">
        <f>'Receita-Despesa'!I44</f>
        <v>456412</v>
      </c>
      <c r="O41" s="956"/>
      <c r="P41" s="957">
        <f t="shared" si="76"/>
        <v>-456412</v>
      </c>
      <c r="Q41" s="958">
        <f>O41/N41-1</f>
        <v>-1</v>
      </c>
      <c r="R41" s="930">
        <f>'Receita-Despesa'!J44</f>
        <v>480973.53333333333</v>
      </c>
      <c r="S41" s="956"/>
      <c r="T41" s="957">
        <f t="shared" si="77"/>
        <v>-480973.53333333333</v>
      </c>
      <c r="U41" s="958">
        <f>S41/R41-1</f>
        <v>-1</v>
      </c>
      <c r="V41" s="930">
        <f>'Receita-Despesa'!K44</f>
        <v>492925.03333333333</v>
      </c>
      <c r="W41" s="956"/>
      <c r="X41" s="957">
        <f t="shared" si="78"/>
        <v>-492925.03333333333</v>
      </c>
      <c r="Y41" s="958">
        <f>W41/V41-1</f>
        <v>-1</v>
      </c>
      <c r="Z41" s="930">
        <f>'Receita-Despesa'!L44</f>
        <v>492925.03333333333</v>
      </c>
      <c r="AA41" s="956"/>
      <c r="AB41" s="957">
        <f t="shared" si="79"/>
        <v>-492925.03333333333</v>
      </c>
      <c r="AC41" s="958">
        <f>AA41/Z41-1</f>
        <v>-1</v>
      </c>
      <c r="AD41" s="930">
        <f>'Receita-Despesa'!M44</f>
        <v>492925.03333333333</v>
      </c>
      <c r="AE41" s="956"/>
      <c r="AF41" s="957">
        <f t="shared" si="80"/>
        <v>-492925.03333333333</v>
      </c>
      <c r="AG41" s="958">
        <f>AE41/AD41-1</f>
        <v>-1</v>
      </c>
      <c r="AH41" s="930">
        <f>'Receita-Despesa'!N44</f>
        <v>492925.03333333333</v>
      </c>
      <c r="AI41" s="956"/>
      <c r="AJ41" s="957">
        <f t="shared" si="81"/>
        <v>-492925.03333333333</v>
      </c>
      <c r="AK41" s="958">
        <f>AI41/AH41-1</f>
        <v>-1</v>
      </c>
      <c r="AL41" s="930">
        <f>'Receita-Despesa'!O44</f>
        <v>492925.03333333333</v>
      </c>
      <c r="AM41" s="956"/>
      <c r="AN41" s="957">
        <f t="shared" si="82"/>
        <v>-492925.03333333333</v>
      </c>
      <c r="AO41" s="958">
        <f>AM41/AL41-1</f>
        <v>-1</v>
      </c>
      <c r="AP41" s="930">
        <f>'Receita-Despesa'!P44</f>
        <v>492925.03333333333</v>
      </c>
      <c r="AQ41" s="956"/>
      <c r="AR41" s="957">
        <f t="shared" si="83"/>
        <v>-492925.03333333333</v>
      </c>
      <c r="AS41" s="958">
        <f>AQ41/AP41-1</f>
        <v>-1</v>
      </c>
      <c r="AT41" s="930">
        <f>'Receita-Despesa'!Q44</f>
        <v>492925.03333333333</v>
      </c>
      <c r="AU41" s="956"/>
      <c r="AV41" s="957">
        <f t="shared" si="84"/>
        <v>-492925.03333333333</v>
      </c>
      <c r="AW41" s="958">
        <f>AU41/AT41-1</f>
        <v>-1</v>
      </c>
      <c r="AX41" s="930">
        <f>'Receita-Despesa'!R44</f>
        <v>492925.03333333333</v>
      </c>
      <c r="AY41" s="956"/>
      <c r="AZ41" s="957">
        <f t="shared" si="85"/>
        <v>-492925.03333333333</v>
      </c>
      <c r="BA41" s="958">
        <f>AY41/AX41-1</f>
        <v>-1</v>
      </c>
      <c r="BB41" s="924">
        <f t="shared" si="24"/>
        <v>5793609.7999999989</v>
      </c>
      <c r="BC41" s="925">
        <f t="shared" si="24"/>
        <v>0</v>
      </c>
      <c r="BD41" s="926">
        <f t="shared" si="25"/>
        <v>-5793609.7999999989</v>
      </c>
      <c r="BE41" s="959">
        <f>BC41/BB41-1</f>
        <v>-1</v>
      </c>
      <c r="BF41" s="220"/>
      <c r="BG41" s="226"/>
      <c r="BH41" s="227"/>
      <c r="BI41" s="227"/>
      <c r="BJ41" s="237"/>
      <c r="BK41" s="237"/>
      <c r="BL41" s="237"/>
      <c r="BM41" s="237"/>
      <c r="BN41" s="249"/>
      <c r="BO41" s="237"/>
      <c r="BP41" s="237"/>
      <c r="BQ41" s="237"/>
      <c r="BR41" s="237"/>
      <c r="BS41" s="239"/>
      <c r="BU41" s="100"/>
      <c r="BV41" s="100"/>
    </row>
    <row r="42" spans="1:74" x14ac:dyDescent="0.3">
      <c r="A42" s="874"/>
      <c r="B42" s="234"/>
      <c r="C42" s="104"/>
      <c r="D42" s="175" t="str">
        <f>'Receita-Despesa'!D45</f>
        <v xml:space="preserve">        2- Hora Extra</v>
      </c>
      <c r="E42" s="572"/>
      <c r="F42" s="938">
        <f>'Receita-Despesa'!G45</f>
        <v>11150</v>
      </c>
      <c r="G42" s="960"/>
      <c r="H42" s="961">
        <f t="shared" si="11"/>
        <v>-11150</v>
      </c>
      <c r="I42" s="962">
        <f>G42/F42-1</f>
        <v>-1</v>
      </c>
      <c r="J42" s="938">
        <f>'Receita-Despesa'!H45</f>
        <v>10000</v>
      </c>
      <c r="K42" s="960"/>
      <c r="L42" s="961">
        <f t="shared" si="75"/>
        <v>-10000</v>
      </c>
      <c r="M42" s="962">
        <f>K42/J42-1</f>
        <v>-1</v>
      </c>
      <c r="N42" s="938">
        <f>'Receita-Despesa'!I45</f>
        <v>11150</v>
      </c>
      <c r="O42" s="960"/>
      <c r="P42" s="961">
        <f t="shared" si="76"/>
        <v>-11150</v>
      </c>
      <c r="Q42" s="962">
        <f>O42/N42-1</f>
        <v>-1</v>
      </c>
      <c r="R42" s="938">
        <f>'Receita-Despesa'!J45</f>
        <v>12050</v>
      </c>
      <c r="S42" s="960"/>
      <c r="T42" s="961">
        <f t="shared" si="77"/>
        <v>-12050</v>
      </c>
      <c r="U42" s="962">
        <f>S42/R42-1</f>
        <v>-1</v>
      </c>
      <c r="V42" s="938">
        <f>'Receita-Despesa'!K45</f>
        <v>13100</v>
      </c>
      <c r="W42" s="960"/>
      <c r="X42" s="961">
        <f t="shared" si="78"/>
        <v>-13100</v>
      </c>
      <c r="Y42" s="962">
        <f>W42/V42-1</f>
        <v>-1</v>
      </c>
      <c r="Z42" s="938">
        <f>'Receita-Despesa'!L45</f>
        <v>12050</v>
      </c>
      <c r="AA42" s="960"/>
      <c r="AB42" s="961">
        <f t="shared" si="79"/>
        <v>-12050</v>
      </c>
      <c r="AC42" s="962">
        <f>AA42/Z42-1</f>
        <v>-1</v>
      </c>
      <c r="AD42" s="938">
        <f>'Receita-Despesa'!M45</f>
        <v>13100</v>
      </c>
      <c r="AE42" s="960"/>
      <c r="AF42" s="961">
        <f t="shared" si="80"/>
        <v>-13100</v>
      </c>
      <c r="AG42" s="962">
        <f>AE42/AD42-1</f>
        <v>-1</v>
      </c>
      <c r="AH42" s="938">
        <f>'Receita-Despesa'!N45</f>
        <v>13100</v>
      </c>
      <c r="AI42" s="960"/>
      <c r="AJ42" s="961">
        <f t="shared" si="81"/>
        <v>-13100</v>
      </c>
      <c r="AK42" s="962">
        <f>AI42/AH42-1</f>
        <v>-1</v>
      </c>
      <c r="AL42" s="938">
        <f>'Receita-Despesa'!O45</f>
        <v>12050</v>
      </c>
      <c r="AM42" s="960"/>
      <c r="AN42" s="961">
        <f t="shared" si="82"/>
        <v>-12050</v>
      </c>
      <c r="AO42" s="962">
        <f>AM42/AL42-1</f>
        <v>-1</v>
      </c>
      <c r="AP42" s="938">
        <f>'Receita-Despesa'!P45</f>
        <v>13100</v>
      </c>
      <c r="AQ42" s="960"/>
      <c r="AR42" s="961">
        <f t="shared" si="83"/>
        <v>-13100</v>
      </c>
      <c r="AS42" s="962">
        <f>AQ42/AP42-1</f>
        <v>-1</v>
      </c>
      <c r="AT42" s="938">
        <f>'Receita-Despesa'!Q45</f>
        <v>12050</v>
      </c>
      <c r="AU42" s="960"/>
      <c r="AV42" s="961">
        <f t="shared" si="84"/>
        <v>-12050</v>
      </c>
      <c r="AW42" s="962">
        <f>AU42/AT42-1</f>
        <v>-1</v>
      </c>
      <c r="AX42" s="938">
        <f>'Receita-Despesa'!R45</f>
        <v>13100</v>
      </c>
      <c r="AY42" s="960"/>
      <c r="AZ42" s="961">
        <f t="shared" si="85"/>
        <v>-13100</v>
      </c>
      <c r="BA42" s="962">
        <f>AY42/AX42-1</f>
        <v>-1</v>
      </c>
      <c r="BB42" s="924">
        <f t="shared" si="24"/>
        <v>146000</v>
      </c>
      <c r="BC42" s="925">
        <f t="shared" si="24"/>
        <v>0</v>
      </c>
      <c r="BD42" s="926">
        <f t="shared" si="25"/>
        <v>-146000</v>
      </c>
      <c r="BE42" s="963">
        <f>BC42/BB42-1</f>
        <v>-1</v>
      </c>
      <c r="BF42" s="220"/>
      <c r="BG42" s="226"/>
      <c r="BH42" s="227"/>
      <c r="BI42" s="227"/>
      <c r="BJ42" s="237"/>
      <c r="BK42" s="237"/>
      <c r="BL42" s="237"/>
      <c r="BM42" s="237"/>
      <c r="BN42" s="249"/>
      <c r="BO42" s="237"/>
      <c r="BP42" s="237"/>
      <c r="BQ42" s="237"/>
      <c r="BR42" s="237"/>
      <c r="BS42" s="239"/>
      <c r="BU42" s="100"/>
      <c r="BV42" s="100"/>
    </row>
    <row r="43" spans="1:74" x14ac:dyDescent="0.3">
      <c r="A43" s="874"/>
      <c r="B43" s="234"/>
      <c r="C43" s="104"/>
      <c r="D43" s="175" t="str">
        <f>'Receita-Despesa'!D46</f>
        <v xml:space="preserve">        3- Hora Extra - Súmula 444</v>
      </c>
      <c r="E43" s="572"/>
      <c r="F43" s="938">
        <f>'Receita-Despesa'!G46</f>
        <v>9000</v>
      </c>
      <c r="G43" s="960"/>
      <c r="H43" s="961">
        <f t="shared" si="11"/>
        <v>-9000</v>
      </c>
      <c r="I43" s="962">
        <f>G43/F43-1</f>
        <v>-1</v>
      </c>
      <c r="J43" s="938">
        <f>'Receita-Despesa'!H46</f>
        <v>9000</v>
      </c>
      <c r="K43" s="960"/>
      <c r="L43" s="961">
        <f t="shared" si="75"/>
        <v>-9000</v>
      </c>
      <c r="M43" s="962">
        <f>K43/J43-1</f>
        <v>-1</v>
      </c>
      <c r="N43" s="938">
        <f>'Receita-Despesa'!I46</f>
        <v>7000</v>
      </c>
      <c r="O43" s="960"/>
      <c r="P43" s="961">
        <f t="shared" si="76"/>
        <v>-7000</v>
      </c>
      <c r="Q43" s="962">
        <f>O43/N43-1</f>
        <v>-1</v>
      </c>
      <c r="R43" s="938">
        <f>'Receita-Despesa'!J46</f>
        <v>9650</v>
      </c>
      <c r="S43" s="960"/>
      <c r="T43" s="961">
        <f t="shared" si="77"/>
        <v>-9650</v>
      </c>
      <c r="U43" s="962">
        <f>S43/R43-1</f>
        <v>-1</v>
      </c>
      <c r="V43" s="938">
        <f>'Receita-Despesa'!K46</f>
        <v>11580</v>
      </c>
      <c r="W43" s="960"/>
      <c r="X43" s="961">
        <f t="shared" si="78"/>
        <v>-11580</v>
      </c>
      <c r="Y43" s="962">
        <f>W43/V43-1</f>
        <v>-1</v>
      </c>
      <c r="Z43" s="938">
        <f>'Receita-Despesa'!L46</f>
        <v>18000</v>
      </c>
      <c r="AA43" s="960"/>
      <c r="AB43" s="961">
        <f t="shared" si="79"/>
        <v>-18000</v>
      </c>
      <c r="AC43" s="962">
        <f>AA43/Z43-1</f>
        <v>-1</v>
      </c>
      <c r="AD43" s="938">
        <f>'Receita-Despesa'!M46</f>
        <v>0</v>
      </c>
      <c r="AE43" s="960"/>
      <c r="AF43" s="961">
        <f t="shared" si="80"/>
        <v>0</v>
      </c>
      <c r="AG43" s="962" t="e">
        <f>AE43/AD43-1</f>
        <v>#DIV/0!</v>
      </c>
      <c r="AH43" s="938">
        <f>'Receita-Despesa'!N46</f>
        <v>0</v>
      </c>
      <c r="AI43" s="960"/>
      <c r="AJ43" s="961">
        <f t="shared" si="81"/>
        <v>0</v>
      </c>
      <c r="AK43" s="962" t="e">
        <f>AI43/AH43-1</f>
        <v>#DIV/0!</v>
      </c>
      <c r="AL43" s="938">
        <f>'Receita-Despesa'!O46</f>
        <v>17100</v>
      </c>
      <c r="AM43" s="960"/>
      <c r="AN43" s="961">
        <f t="shared" si="82"/>
        <v>-17100</v>
      </c>
      <c r="AO43" s="962">
        <f>AM43/AL43-1</f>
        <v>-1</v>
      </c>
      <c r="AP43" s="938">
        <f>'Receita-Despesa'!P46</f>
        <v>7750</v>
      </c>
      <c r="AQ43" s="960"/>
      <c r="AR43" s="961">
        <f t="shared" si="83"/>
        <v>-7750</v>
      </c>
      <c r="AS43" s="962">
        <f>AQ43/AP43-1</f>
        <v>-1</v>
      </c>
      <c r="AT43" s="938">
        <f>'Receita-Despesa'!Q46</f>
        <v>18000</v>
      </c>
      <c r="AU43" s="960"/>
      <c r="AV43" s="961">
        <f t="shared" si="84"/>
        <v>-18000</v>
      </c>
      <c r="AW43" s="962">
        <f>AU43/AT43-1</f>
        <v>-1</v>
      </c>
      <c r="AX43" s="938">
        <f>'Receita-Despesa'!R46</f>
        <v>11580</v>
      </c>
      <c r="AY43" s="960"/>
      <c r="AZ43" s="961">
        <f t="shared" si="85"/>
        <v>-11580</v>
      </c>
      <c r="BA43" s="962">
        <f>AY43/AX43-1</f>
        <v>-1</v>
      </c>
      <c r="BB43" s="924">
        <f t="shared" si="24"/>
        <v>118660</v>
      </c>
      <c r="BC43" s="925">
        <f t="shared" si="24"/>
        <v>0</v>
      </c>
      <c r="BD43" s="926">
        <f t="shared" si="25"/>
        <v>-118660</v>
      </c>
      <c r="BE43" s="963">
        <f>BC43/BB43-1</f>
        <v>-1</v>
      </c>
      <c r="BF43" s="220"/>
      <c r="BG43" s="226"/>
      <c r="BH43" s="227"/>
      <c r="BI43" s="227"/>
      <c r="BJ43" s="237"/>
      <c r="BK43" s="237"/>
      <c r="BL43" s="237"/>
      <c r="BM43" s="237"/>
      <c r="BN43" s="249"/>
      <c r="BO43" s="237"/>
      <c r="BP43" s="237"/>
      <c r="BQ43" s="237"/>
      <c r="BR43" s="237"/>
      <c r="BS43" s="239"/>
      <c r="BU43" s="100"/>
      <c r="BV43" s="100"/>
    </row>
    <row r="44" spans="1:74" x14ac:dyDescent="0.3">
      <c r="A44" s="874"/>
      <c r="B44" s="234"/>
      <c r="C44" s="104"/>
      <c r="D44" s="175" t="str">
        <f>'Receita-Despesa'!D47</f>
        <v xml:space="preserve">        4- Linha Livre</v>
      </c>
      <c r="E44" s="572"/>
      <c r="F44" s="938">
        <f>'Receita-Despesa'!G47</f>
        <v>0</v>
      </c>
      <c r="G44" s="960"/>
      <c r="H44" s="961">
        <f t="shared" si="11"/>
        <v>0</v>
      </c>
      <c r="I44" s="962" t="e">
        <f>G44/F44-1</f>
        <v>#DIV/0!</v>
      </c>
      <c r="J44" s="938">
        <f>'Receita-Despesa'!H47</f>
        <v>0</v>
      </c>
      <c r="K44" s="960"/>
      <c r="L44" s="961">
        <f t="shared" si="75"/>
        <v>0</v>
      </c>
      <c r="M44" s="962" t="e">
        <f>K44/J44-1</f>
        <v>#DIV/0!</v>
      </c>
      <c r="N44" s="938">
        <f>'Receita-Despesa'!I47</f>
        <v>0</v>
      </c>
      <c r="O44" s="960"/>
      <c r="P44" s="961">
        <f t="shared" si="76"/>
        <v>0</v>
      </c>
      <c r="Q44" s="962" t="e">
        <f>O44/N44-1</f>
        <v>#DIV/0!</v>
      </c>
      <c r="R44" s="938">
        <f>'Receita-Despesa'!J47</f>
        <v>0</v>
      </c>
      <c r="S44" s="960"/>
      <c r="T44" s="961">
        <f t="shared" si="77"/>
        <v>0</v>
      </c>
      <c r="U44" s="962" t="e">
        <f>S44/R44-1</f>
        <v>#DIV/0!</v>
      </c>
      <c r="V44" s="938">
        <f>'Receita-Despesa'!K47</f>
        <v>0</v>
      </c>
      <c r="W44" s="960"/>
      <c r="X44" s="961">
        <f t="shared" si="78"/>
        <v>0</v>
      </c>
      <c r="Y44" s="962" t="e">
        <f>W44/V44-1</f>
        <v>#DIV/0!</v>
      </c>
      <c r="Z44" s="938">
        <f>'Receita-Despesa'!L47</f>
        <v>0</v>
      </c>
      <c r="AA44" s="960"/>
      <c r="AB44" s="961">
        <f t="shared" si="79"/>
        <v>0</v>
      </c>
      <c r="AC44" s="962" t="e">
        <f>AA44/Z44-1</f>
        <v>#DIV/0!</v>
      </c>
      <c r="AD44" s="938">
        <f>'Receita-Despesa'!M47</f>
        <v>0</v>
      </c>
      <c r="AE44" s="960"/>
      <c r="AF44" s="961">
        <f t="shared" si="80"/>
        <v>0</v>
      </c>
      <c r="AG44" s="962" t="e">
        <f>AE44/AD44-1</f>
        <v>#DIV/0!</v>
      </c>
      <c r="AH44" s="938">
        <f>'Receita-Despesa'!N47</f>
        <v>0</v>
      </c>
      <c r="AI44" s="960"/>
      <c r="AJ44" s="961">
        <f t="shared" si="81"/>
        <v>0</v>
      </c>
      <c r="AK44" s="962" t="e">
        <f>AI44/AH44-1</f>
        <v>#DIV/0!</v>
      </c>
      <c r="AL44" s="938">
        <f>'Receita-Despesa'!O47</f>
        <v>0</v>
      </c>
      <c r="AM44" s="960"/>
      <c r="AN44" s="961">
        <f t="shared" si="82"/>
        <v>0</v>
      </c>
      <c r="AO44" s="962" t="e">
        <f>AM44/AL44-1</f>
        <v>#DIV/0!</v>
      </c>
      <c r="AP44" s="938">
        <f>'Receita-Despesa'!P47</f>
        <v>0</v>
      </c>
      <c r="AQ44" s="960"/>
      <c r="AR44" s="961">
        <f t="shared" si="83"/>
        <v>0</v>
      </c>
      <c r="AS44" s="962" t="e">
        <f>AQ44/AP44-1</f>
        <v>#DIV/0!</v>
      </c>
      <c r="AT44" s="938">
        <f>'Receita-Despesa'!Q47</f>
        <v>0</v>
      </c>
      <c r="AU44" s="960"/>
      <c r="AV44" s="961">
        <f t="shared" si="84"/>
        <v>0</v>
      </c>
      <c r="AW44" s="962" t="e">
        <f>AU44/AT44-1</f>
        <v>#DIV/0!</v>
      </c>
      <c r="AX44" s="938">
        <f>'Receita-Despesa'!R47</f>
        <v>0</v>
      </c>
      <c r="AY44" s="960"/>
      <c r="AZ44" s="961">
        <f t="shared" si="85"/>
        <v>0</v>
      </c>
      <c r="BA44" s="962" t="e">
        <f>AY44/AX44-1</f>
        <v>#DIV/0!</v>
      </c>
      <c r="BB44" s="924">
        <f t="shared" si="24"/>
        <v>0</v>
      </c>
      <c r="BC44" s="925">
        <f t="shared" si="24"/>
        <v>0</v>
      </c>
      <c r="BD44" s="926">
        <f t="shared" si="25"/>
        <v>0</v>
      </c>
      <c r="BE44" s="963" t="e">
        <f>BC44/BB44-1</f>
        <v>#DIV/0!</v>
      </c>
      <c r="BF44" s="220"/>
      <c r="BG44" s="226"/>
      <c r="BH44" s="227"/>
      <c r="BI44" s="227"/>
      <c r="BJ44" s="237"/>
      <c r="BK44" s="237"/>
      <c r="BL44" s="237"/>
      <c r="BM44" s="237"/>
      <c r="BN44" s="249"/>
      <c r="BO44" s="237"/>
      <c r="BP44" s="237"/>
      <c r="BQ44" s="237"/>
      <c r="BR44" s="237"/>
      <c r="BS44" s="239"/>
      <c r="BU44" s="100"/>
      <c r="BV44" s="100"/>
    </row>
    <row r="45" spans="1:74" x14ac:dyDescent="0.3">
      <c r="A45" s="874"/>
      <c r="B45" s="234"/>
      <c r="C45" s="104"/>
      <c r="D45" s="175" t="str">
        <f>'Receita-Despesa'!D48</f>
        <v xml:space="preserve">        5- Adicional Insalubridade</v>
      </c>
      <c r="E45" s="572"/>
      <c r="F45" s="938">
        <f>'Receita-Despesa'!G48</f>
        <v>26000</v>
      </c>
      <c r="G45" s="960"/>
      <c r="H45" s="961">
        <f t="shared" si="11"/>
        <v>-26000</v>
      </c>
      <c r="I45" s="962">
        <f t="shared" ref="I45:I109" si="86">G45/F45-1</f>
        <v>-1</v>
      </c>
      <c r="J45" s="938">
        <f>'Receita-Despesa'!H48</f>
        <v>26000</v>
      </c>
      <c r="K45" s="960"/>
      <c r="L45" s="961">
        <f t="shared" si="75"/>
        <v>-26000</v>
      </c>
      <c r="M45" s="962">
        <f t="shared" ref="M45:M109" si="87">K45/J45-1</f>
        <v>-1</v>
      </c>
      <c r="N45" s="938">
        <f>'Receita-Despesa'!I48</f>
        <v>26000</v>
      </c>
      <c r="O45" s="960"/>
      <c r="P45" s="961">
        <f t="shared" si="76"/>
        <v>-26000</v>
      </c>
      <c r="Q45" s="962">
        <f t="shared" ref="Q45:Q109" si="88">O45/N45-1</f>
        <v>-1</v>
      </c>
      <c r="R45" s="938">
        <f>'Receita-Despesa'!J48</f>
        <v>28100</v>
      </c>
      <c r="S45" s="960"/>
      <c r="T45" s="961">
        <f t="shared" si="77"/>
        <v>-28100</v>
      </c>
      <c r="U45" s="962">
        <f t="shared" ref="U45:U109" si="89">S45/R45-1</f>
        <v>-1</v>
      </c>
      <c r="V45" s="938">
        <f>'Receita-Despesa'!K48</f>
        <v>28100</v>
      </c>
      <c r="W45" s="960"/>
      <c r="X45" s="961">
        <f t="shared" si="78"/>
        <v>-28100</v>
      </c>
      <c r="Y45" s="962">
        <f t="shared" ref="Y45:Y109" si="90">W45/V45-1</f>
        <v>-1</v>
      </c>
      <c r="Z45" s="938">
        <f>'Receita-Despesa'!L48</f>
        <v>28100</v>
      </c>
      <c r="AA45" s="960"/>
      <c r="AB45" s="961">
        <f t="shared" si="79"/>
        <v>-28100</v>
      </c>
      <c r="AC45" s="962">
        <f t="shared" ref="AC45:AC109" si="91">AA45/Z45-1</f>
        <v>-1</v>
      </c>
      <c r="AD45" s="938">
        <f>'Receita-Despesa'!M48</f>
        <v>28100</v>
      </c>
      <c r="AE45" s="960"/>
      <c r="AF45" s="961">
        <f t="shared" si="80"/>
        <v>-28100</v>
      </c>
      <c r="AG45" s="962">
        <f t="shared" ref="AG45:AG109" si="92">AE45/AD45-1</f>
        <v>-1</v>
      </c>
      <c r="AH45" s="938">
        <f>'Receita-Despesa'!N48</f>
        <v>28100</v>
      </c>
      <c r="AI45" s="960"/>
      <c r="AJ45" s="961">
        <f t="shared" si="81"/>
        <v>-28100</v>
      </c>
      <c r="AK45" s="962">
        <f t="shared" ref="AK45:AK109" si="93">AI45/AH45-1</f>
        <v>-1</v>
      </c>
      <c r="AL45" s="938">
        <f>'Receita-Despesa'!O48</f>
        <v>28100</v>
      </c>
      <c r="AM45" s="960"/>
      <c r="AN45" s="961">
        <f t="shared" si="82"/>
        <v>-28100</v>
      </c>
      <c r="AO45" s="962">
        <f t="shared" ref="AO45:AO109" si="94">AM45/AL45-1</f>
        <v>-1</v>
      </c>
      <c r="AP45" s="938">
        <f>'Receita-Despesa'!P48</f>
        <v>28100</v>
      </c>
      <c r="AQ45" s="960"/>
      <c r="AR45" s="961">
        <f t="shared" si="83"/>
        <v>-28100</v>
      </c>
      <c r="AS45" s="962">
        <f t="shared" ref="AS45:AS109" si="95">AQ45/AP45-1</f>
        <v>-1</v>
      </c>
      <c r="AT45" s="938">
        <f>'Receita-Despesa'!Q48</f>
        <v>28100</v>
      </c>
      <c r="AU45" s="960"/>
      <c r="AV45" s="961">
        <f t="shared" si="84"/>
        <v>-28100</v>
      </c>
      <c r="AW45" s="962">
        <f t="shared" ref="AW45:AW109" si="96">AU45/AT45-1</f>
        <v>-1</v>
      </c>
      <c r="AX45" s="938">
        <f>'Receita-Despesa'!R48</f>
        <v>28100</v>
      </c>
      <c r="AY45" s="960"/>
      <c r="AZ45" s="961">
        <f t="shared" si="85"/>
        <v>-28100</v>
      </c>
      <c r="BA45" s="962">
        <f t="shared" ref="BA45:BA109" si="97">AY45/AX45-1</f>
        <v>-1</v>
      </c>
      <c r="BB45" s="924">
        <f t="shared" si="24"/>
        <v>330900</v>
      </c>
      <c r="BC45" s="925">
        <f t="shared" si="24"/>
        <v>0</v>
      </c>
      <c r="BD45" s="926">
        <f t="shared" si="25"/>
        <v>-330900</v>
      </c>
      <c r="BE45" s="963">
        <f t="shared" ref="BE45:BE109" si="98">BC45/BB45-1</f>
        <v>-1</v>
      </c>
      <c r="BF45" s="220"/>
      <c r="BG45" s="226"/>
      <c r="BH45" s="227"/>
      <c r="BI45" s="227"/>
      <c r="BJ45" s="237"/>
      <c r="BK45" s="237"/>
      <c r="BL45" s="237"/>
      <c r="BM45" s="237"/>
      <c r="BN45" s="249"/>
      <c r="BO45" s="237"/>
      <c r="BP45" s="237"/>
      <c r="BQ45" s="237"/>
      <c r="BR45" s="237"/>
      <c r="BS45" s="239"/>
      <c r="BU45" s="100"/>
      <c r="BV45" s="100"/>
    </row>
    <row r="46" spans="1:74" x14ac:dyDescent="0.3">
      <c r="A46" s="874"/>
      <c r="B46" s="234"/>
      <c r="C46" s="104"/>
      <c r="D46" s="175" t="str">
        <f>'Receita-Despesa'!D49</f>
        <v xml:space="preserve">        6- Adicional Noturno</v>
      </c>
      <c r="E46" s="572"/>
      <c r="F46" s="938">
        <f>'Receita-Despesa'!G49</f>
        <v>11500</v>
      </c>
      <c r="G46" s="960"/>
      <c r="H46" s="961">
        <f t="shared" si="11"/>
        <v>-11500</v>
      </c>
      <c r="I46" s="962">
        <f t="shared" si="86"/>
        <v>-1</v>
      </c>
      <c r="J46" s="938">
        <f>'Receita-Despesa'!H49</f>
        <v>11500</v>
      </c>
      <c r="K46" s="960"/>
      <c r="L46" s="961">
        <f t="shared" si="75"/>
        <v>-11500</v>
      </c>
      <c r="M46" s="962">
        <f t="shared" si="87"/>
        <v>-1</v>
      </c>
      <c r="N46" s="938">
        <f>'Receita-Despesa'!I49</f>
        <v>11500</v>
      </c>
      <c r="O46" s="960"/>
      <c r="P46" s="961">
        <f t="shared" si="76"/>
        <v>-11500</v>
      </c>
      <c r="Q46" s="962">
        <f t="shared" si="88"/>
        <v>-1</v>
      </c>
      <c r="R46" s="938">
        <f>'Receita-Despesa'!J49</f>
        <v>12450</v>
      </c>
      <c r="S46" s="960"/>
      <c r="T46" s="961">
        <f t="shared" si="77"/>
        <v>-12450</v>
      </c>
      <c r="U46" s="962">
        <f t="shared" si="89"/>
        <v>-1</v>
      </c>
      <c r="V46" s="938">
        <f>'Receita-Despesa'!K49</f>
        <v>12450</v>
      </c>
      <c r="W46" s="960"/>
      <c r="X46" s="961">
        <f t="shared" si="78"/>
        <v>-12450</v>
      </c>
      <c r="Y46" s="962">
        <f t="shared" si="90"/>
        <v>-1</v>
      </c>
      <c r="Z46" s="938">
        <f>'Receita-Despesa'!L49</f>
        <v>12450</v>
      </c>
      <c r="AA46" s="960"/>
      <c r="AB46" s="961">
        <f t="shared" si="79"/>
        <v>-12450</v>
      </c>
      <c r="AC46" s="962">
        <f t="shared" si="91"/>
        <v>-1</v>
      </c>
      <c r="AD46" s="938">
        <f>'Receita-Despesa'!M49</f>
        <v>12450</v>
      </c>
      <c r="AE46" s="960"/>
      <c r="AF46" s="961">
        <f t="shared" si="80"/>
        <v>-12450</v>
      </c>
      <c r="AG46" s="962">
        <f t="shared" si="92"/>
        <v>-1</v>
      </c>
      <c r="AH46" s="938">
        <f>'Receita-Despesa'!N49</f>
        <v>12450</v>
      </c>
      <c r="AI46" s="960"/>
      <c r="AJ46" s="961">
        <f t="shared" si="81"/>
        <v>-12450</v>
      </c>
      <c r="AK46" s="962">
        <f t="shared" si="93"/>
        <v>-1</v>
      </c>
      <c r="AL46" s="938">
        <f>'Receita-Despesa'!O49</f>
        <v>12450</v>
      </c>
      <c r="AM46" s="960"/>
      <c r="AN46" s="961">
        <f t="shared" si="82"/>
        <v>-12450</v>
      </c>
      <c r="AO46" s="962">
        <f t="shared" si="94"/>
        <v>-1</v>
      </c>
      <c r="AP46" s="938">
        <f>'Receita-Despesa'!P49</f>
        <v>12450</v>
      </c>
      <c r="AQ46" s="960"/>
      <c r="AR46" s="961">
        <f t="shared" si="83"/>
        <v>-12450</v>
      </c>
      <c r="AS46" s="962">
        <f t="shared" si="95"/>
        <v>-1</v>
      </c>
      <c r="AT46" s="938">
        <f>'Receita-Despesa'!Q49</f>
        <v>12450</v>
      </c>
      <c r="AU46" s="960"/>
      <c r="AV46" s="961">
        <f t="shared" si="84"/>
        <v>-12450</v>
      </c>
      <c r="AW46" s="962">
        <f t="shared" si="96"/>
        <v>-1</v>
      </c>
      <c r="AX46" s="938">
        <f>'Receita-Despesa'!R49</f>
        <v>12450</v>
      </c>
      <c r="AY46" s="960"/>
      <c r="AZ46" s="961">
        <f t="shared" si="85"/>
        <v>-12450</v>
      </c>
      <c r="BA46" s="962">
        <f t="shared" si="97"/>
        <v>-1</v>
      </c>
      <c r="BB46" s="924">
        <f t="shared" si="24"/>
        <v>146550</v>
      </c>
      <c r="BC46" s="925">
        <f t="shared" si="24"/>
        <v>0</v>
      </c>
      <c r="BD46" s="926">
        <f t="shared" si="25"/>
        <v>-146550</v>
      </c>
      <c r="BE46" s="963">
        <f t="shared" si="98"/>
        <v>-1</v>
      </c>
      <c r="BF46" s="220"/>
      <c r="BG46" s="226"/>
      <c r="BH46" s="227"/>
      <c r="BI46" s="227"/>
      <c r="BJ46" s="237"/>
      <c r="BK46" s="237"/>
      <c r="BL46" s="237"/>
      <c r="BM46" s="237"/>
      <c r="BN46" s="249"/>
      <c r="BO46" s="237"/>
      <c r="BP46" s="237"/>
      <c r="BQ46" s="237"/>
      <c r="BR46" s="237"/>
      <c r="BS46" s="239"/>
      <c r="BU46" s="100"/>
      <c r="BV46" s="100"/>
    </row>
    <row r="47" spans="1:74" x14ac:dyDescent="0.3">
      <c r="A47" s="874"/>
      <c r="B47" s="234"/>
      <c r="C47" s="104"/>
      <c r="D47" s="175" t="str">
        <f>'Receita-Despesa'!D50</f>
        <v xml:space="preserve">        7- Comissões E Gratificações</v>
      </c>
      <c r="E47" s="573"/>
      <c r="F47" s="938">
        <f>'Receita-Despesa'!G50</f>
        <v>32832</v>
      </c>
      <c r="G47" s="960"/>
      <c r="H47" s="961">
        <f t="shared" si="11"/>
        <v>-32832</v>
      </c>
      <c r="I47" s="962">
        <f t="shared" si="86"/>
        <v>-1</v>
      </c>
      <c r="J47" s="938">
        <f>'Receita-Despesa'!H50</f>
        <v>32832</v>
      </c>
      <c r="K47" s="960"/>
      <c r="L47" s="961">
        <f t="shared" si="75"/>
        <v>-32832</v>
      </c>
      <c r="M47" s="962">
        <f t="shared" si="87"/>
        <v>-1</v>
      </c>
      <c r="N47" s="938">
        <f>'Receita-Despesa'!I50</f>
        <v>32832</v>
      </c>
      <c r="O47" s="960"/>
      <c r="P47" s="961">
        <f t="shared" si="76"/>
        <v>-32832</v>
      </c>
      <c r="Q47" s="962">
        <f t="shared" si="88"/>
        <v>-1</v>
      </c>
      <c r="R47" s="938">
        <f>'Receita-Despesa'!J50</f>
        <v>35458.560000000005</v>
      </c>
      <c r="S47" s="960"/>
      <c r="T47" s="961">
        <f t="shared" si="77"/>
        <v>-35458.560000000005</v>
      </c>
      <c r="U47" s="962">
        <f t="shared" si="89"/>
        <v>-1</v>
      </c>
      <c r="V47" s="938">
        <f>'Receita-Despesa'!K50</f>
        <v>35458.560000000005</v>
      </c>
      <c r="W47" s="960"/>
      <c r="X47" s="961">
        <f t="shared" si="78"/>
        <v>-35458.560000000005</v>
      </c>
      <c r="Y47" s="962">
        <f t="shared" si="90"/>
        <v>-1</v>
      </c>
      <c r="Z47" s="938">
        <f>'Receita-Despesa'!L50</f>
        <v>35458.560000000005</v>
      </c>
      <c r="AA47" s="960"/>
      <c r="AB47" s="961">
        <f>AA47-Z47</f>
        <v>-35458.560000000005</v>
      </c>
      <c r="AC47" s="962">
        <f>AA47/Z47-1</f>
        <v>-1</v>
      </c>
      <c r="AD47" s="938">
        <f>'Receita-Despesa'!M50</f>
        <v>35458.560000000005</v>
      </c>
      <c r="AE47" s="960"/>
      <c r="AF47" s="961">
        <f t="shared" si="80"/>
        <v>-35458.560000000005</v>
      </c>
      <c r="AG47" s="962">
        <f t="shared" si="92"/>
        <v>-1</v>
      </c>
      <c r="AH47" s="938">
        <f>'Receita-Despesa'!N50</f>
        <v>35458.560000000005</v>
      </c>
      <c r="AI47" s="960"/>
      <c r="AJ47" s="961">
        <f t="shared" si="81"/>
        <v>-35458.560000000005</v>
      </c>
      <c r="AK47" s="962">
        <f t="shared" si="93"/>
        <v>-1</v>
      </c>
      <c r="AL47" s="938">
        <f>'Receita-Despesa'!O50</f>
        <v>35458.560000000005</v>
      </c>
      <c r="AM47" s="960"/>
      <c r="AN47" s="961">
        <f t="shared" si="82"/>
        <v>-35458.560000000005</v>
      </c>
      <c r="AO47" s="962">
        <f t="shared" si="94"/>
        <v>-1</v>
      </c>
      <c r="AP47" s="938">
        <f>'Receita-Despesa'!P50</f>
        <v>35458.560000000005</v>
      </c>
      <c r="AQ47" s="960"/>
      <c r="AR47" s="961">
        <f t="shared" si="83"/>
        <v>-35458.560000000005</v>
      </c>
      <c r="AS47" s="962">
        <f t="shared" si="95"/>
        <v>-1</v>
      </c>
      <c r="AT47" s="938">
        <f>'Receita-Despesa'!Q50</f>
        <v>35458.560000000005</v>
      </c>
      <c r="AU47" s="960"/>
      <c r="AV47" s="961">
        <f t="shared" si="84"/>
        <v>-35458.560000000005</v>
      </c>
      <c r="AW47" s="962">
        <f t="shared" si="96"/>
        <v>-1</v>
      </c>
      <c r="AX47" s="938">
        <f>'Receita-Despesa'!R50</f>
        <v>35458.560000000005</v>
      </c>
      <c r="AY47" s="960"/>
      <c r="AZ47" s="961">
        <f t="shared" si="85"/>
        <v>-35458.560000000005</v>
      </c>
      <c r="BA47" s="962">
        <f t="shared" si="97"/>
        <v>-1</v>
      </c>
      <c r="BB47" s="924">
        <f t="shared" si="24"/>
        <v>417623.03999999998</v>
      </c>
      <c r="BC47" s="925">
        <f>G47+K47+O47+S47+W47+AA47+AE47+AI47+AM47+AQ47+AU47+AY47</f>
        <v>0</v>
      </c>
      <c r="BD47" s="926">
        <f t="shared" si="25"/>
        <v>-417623.03999999998</v>
      </c>
      <c r="BE47" s="963">
        <f t="shared" si="98"/>
        <v>-1</v>
      </c>
      <c r="BF47" s="220"/>
      <c r="BG47" s="226"/>
      <c r="BH47" s="227"/>
      <c r="BI47" s="227"/>
      <c r="BJ47" s="237"/>
      <c r="BK47" s="237"/>
      <c r="BL47" s="237"/>
      <c r="BM47" s="237"/>
      <c r="BN47" s="249"/>
      <c r="BO47" s="237"/>
      <c r="BP47" s="237"/>
      <c r="BQ47" s="237"/>
      <c r="BR47" s="237"/>
      <c r="BS47" s="239"/>
      <c r="BU47" s="100"/>
      <c r="BV47" s="100"/>
    </row>
    <row r="48" spans="1:74" x14ac:dyDescent="0.3">
      <c r="A48" s="874"/>
      <c r="B48" s="234"/>
      <c r="C48" s="104"/>
      <c r="D48" s="746" t="str">
        <f>'Receita-Despesa'!D51</f>
        <v xml:space="preserve">        8- Férias + 1/3</v>
      </c>
      <c r="E48" s="271"/>
      <c r="F48" s="930">
        <f>'Receita-Despesa'!G51</f>
        <v>67746.052856666662</v>
      </c>
      <c r="G48" s="964"/>
      <c r="H48" s="965">
        <f t="shared" si="11"/>
        <v>-67746.052856666662</v>
      </c>
      <c r="I48" s="962">
        <f t="shared" si="86"/>
        <v>-1</v>
      </c>
      <c r="J48" s="930">
        <f>'Receita-Despesa'!H51</f>
        <v>67592.719906666665</v>
      </c>
      <c r="K48" s="964"/>
      <c r="L48" s="965">
        <f t="shared" si="75"/>
        <v>-67592.719906666665</v>
      </c>
      <c r="M48" s="962">
        <f t="shared" si="87"/>
        <v>-1</v>
      </c>
      <c r="N48" s="930">
        <f>'Receita-Despesa'!I51</f>
        <v>67479.386856666664</v>
      </c>
      <c r="O48" s="964"/>
      <c r="P48" s="965">
        <f t="shared" si="76"/>
        <v>-67479.386856666664</v>
      </c>
      <c r="Q48" s="962">
        <f t="shared" si="88"/>
        <v>-1</v>
      </c>
      <c r="R48" s="930">
        <f>'Receita-Despesa'!J51</f>
        <v>71581.705489733329</v>
      </c>
      <c r="S48" s="964"/>
      <c r="T48" s="965">
        <f t="shared" si="77"/>
        <v>-71581.705489733329</v>
      </c>
      <c r="U48" s="962">
        <f t="shared" si="89"/>
        <v>-1</v>
      </c>
      <c r="V48" s="930">
        <f>'Receita-Despesa'!K51</f>
        <v>73427.700874733331</v>
      </c>
      <c r="W48" s="964"/>
      <c r="X48" s="965">
        <f t="shared" si="78"/>
        <v>-73427.700874733331</v>
      </c>
      <c r="Y48" s="962">
        <f t="shared" si="90"/>
        <v>-1</v>
      </c>
      <c r="Z48" s="930">
        <f>'Receita-Despesa'!L51</f>
        <v>74143.699084733336</v>
      </c>
      <c r="AA48" s="964"/>
      <c r="AB48" s="965">
        <f>AA48-Z48</f>
        <v>-74143.699084733336</v>
      </c>
      <c r="AC48" s="962">
        <f>AA48/Z48-1</f>
        <v>-1</v>
      </c>
      <c r="AD48" s="930">
        <f>'Receita-Despesa'!M51</f>
        <v>71883.704734733328</v>
      </c>
      <c r="AE48" s="964"/>
      <c r="AF48" s="965">
        <f t="shared" si="80"/>
        <v>-71883.704734733328</v>
      </c>
      <c r="AG48" s="962">
        <f t="shared" si="92"/>
        <v>-1</v>
      </c>
      <c r="AH48" s="930">
        <f>'Receita-Despesa'!N51</f>
        <v>71883.704734733328</v>
      </c>
      <c r="AI48" s="964"/>
      <c r="AJ48" s="965">
        <f t="shared" si="81"/>
        <v>-71883.704734733328</v>
      </c>
      <c r="AK48" s="962">
        <f t="shared" si="93"/>
        <v>-1</v>
      </c>
      <c r="AL48" s="930">
        <f>'Receita-Despesa'!O51</f>
        <v>74023.699384733336</v>
      </c>
      <c r="AM48" s="964"/>
      <c r="AN48" s="965">
        <f t="shared" si="82"/>
        <v>-74023.699384733336</v>
      </c>
      <c r="AO48" s="962">
        <f t="shared" si="94"/>
        <v>-1</v>
      </c>
      <c r="AP48" s="930">
        <f>'Receita-Despesa'!P51</f>
        <v>72917.035484733336</v>
      </c>
      <c r="AQ48" s="964"/>
      <c r="AR48" s="965">
        <f t="shared" si="83"/>
        <v>-72917.035484733336</v>
      </c>
      <c r="AS48" s="962">
        <f t="shared" si="95"/>
        <v>-1</v>
      </c>
      <c r="AT48" s="930">
        <f>'Receita-Despesa'!Q51</f>
        <v>74143.699084733336</v>
      </c>
      <c r="AU48" s="964"/>
      <c r="AV48" s="965">
        <f t="shared" si="84"/>
        <v>-74143.699084733336</v>
      </c>
      <c r="AW48" s="962">
        <f t="shared" si="96"/>
        <v>-1</v>
      </c>
      <c r="AX48" s="930">
        <f>'Receita-Despesa'!R51</f>
        <v>73427.700874733331</v>
      </c>
      <c r="AY48" s="964"/>
      <c r="AZ48" s="965">
        <f t="shared" si="85"/>
        <v>-73427.700874733331</v>
      </c>
      <c r="BA48" s="962">
        <f t="shared" si="97"/>
        <v>-1</v>
      </c>
      <c r="BB48" s="924">
        <f t="shared" si="24"/>
        <v>860250.8093675999</v>
      </c>
      <c r="BC48" s="925">
        <f>G48+K48+O48+S48+W48+AA48+AE48+AI48+AM48+AQ48+AU48+AY48</f>
        <v>0</v>
      </c>
      <c r="BD48" s="926">
        <f t="shared" si="25"/>
        <v>-860250.8093675999</v>
      </c>
      <c r="BE48" s="963">
        <f t="shared" si="98"/>
        <v>-1</v>
      </c>
      <c r="BF48" s="220"/>
      <c r="BG48" s="226"/>
      <c r="BH48" s="227"/>
      <c r="BI48" s="227"/>
      <c r="BJ48" s="237"/>
      <c r="BK48" s="237"/>
      <c r="BL48" s="237"/>
      <c r="BM48" s="237"/>
      <c r="BN48" s="249"/>
      <c r="BO48" s="237"/>
      <c r="BP48" s="237"/>
      <c r="BQ48" s="237"/>
      <c r="BR48" s="237"/>
      <c r="BS48" s="239"/>
      <c r="BU48" s="100"/>
      <c r="BV48" s="100"/>
    </row>
    <row r="49" spans="1:74" x14ac:dyDescent="0.3">
      <c r="A49" s="874"/>
      <c r="B49" s="234"/>
      <c r="C49" s="104"/>
      <c r="D49" s="746" t="str">
        <f>'Receita-Despesa'!D52</f>
        <v xml:space="preserve">        9- 13º Salário</v>
      </c>
      <c r="E49" s="267"/>
      <c r="F49" s="930">
        <f>'Receita-Despesa'!G52</f>
        <v>50809.666666666664</v>
      </c>
      <c r="G49" s="964"/>
      <c r="H49" s="965">
        <f t="shared" si="11"/>
        <v>-50809.666666666664</v>
      </c>
      <c r="I49" s="962">
        <f t="shared" si="86"/>
        <v>-1</v>
      </c>
      <c r="J49" s="930">
        <f>'Receita-Despesa'!H52</f>
        <v>50694.666666666664</v>
      </c>
      <c r="K49" s="964"/>
      <c r="L49" s="965">
        <f t="shared" si="75"/>
        <v>-50694.666666666664</v>
      </c>
      <c r="M49" s="962">
        <f t="shared" si="87"/>
        <v>-1</v>
      </c>
      <c r="N49" s="930">
        <f>'Receita-Despesa'!I52</f>
        <v>50609.666666666664</v>
      </c>
      <c r="O49" s="964"/>
      <c r="P49" s="965">
        <f t="shared" si="76"/>
        <v>-50609.666666666664</v>
      </c>
      <c r="Q49" s="962">
        <f t="shared" si="88"/>
        <v>-1</v>
      </c>
      <c r="R49" s="930">
        <f>'Receita-Despesa'!J52</f>
        <v>53686.413333333338</v>
      </c>
      <c r="S49" s="964"/>
      <c r="T49" s="965">
        <f t="shared" si="77"/>
        <v>-53686.413333333338</v>
      </c>
      <c r="U49" s="962">
        <f t="shared" si="89"/>
        <v>-1</v>
      </c>
      <c r="V49" s="930">
        <f>'Receita-Despesa'!K52</f>
        <v>55070.913333333338</v>
      </c>
      <c r="W49" s="964"/>
      <c r="X49" s="965">
        <f t="shared" si="78"/>
        <v>-55070.913333333338</v>
      </c>
      <c r="Y49" s="962">
        <f t="shared" si="90"/>
        <v>-1</v>
      </c>
      <c r="Z49" s="930">
        <f>'Receita-Despesa'!L52</f>
        <v>55607.913333333338</v>
      </c>
      <c r="AA49" s="964"/>
      <c r="AB49" s="965">
        <f t="shared" si="79"/>
        <v>-55607.913333333338</v>
      </c>
      <c r="AC49" s="962">
        <f t="shared" si="91"/>
        <v>-1</v>
      </c>
      <c r="AD49" s="930">
        <f>'Receita-Despesa'!M52</f>
        <v>53912.913333333338</v>
      </c>
      <c r="AE49" s="964"/>
      <c r="AF49" s="965">
        <f t="shared" si="80"/>
        <v>-53912.913333333338</v>
      </c>
      <c r="AG49" s="962">
        <f t="shared" si="92"/>
        <v>-1</v>
      </c>
      <c r="AH49" s="930">
        <f>'Receita-Despesa'!N52</f>
        <v>53912.913333333338</v>
      </c>
      <c r="AI49" s="964"/>
      <c r="AJ49" s="965">
        <f t="shared" si="81"/>
        <v>-53912.913333333338</v>
      </c>
      <c r="AK49" s="962">
        <f t="shared" si="93"/>
        <v>-1</v>
      </c>
      <c r="AL49" s="930">
        <f>'Receita-Despesa'!O52</f>
        <v>55517.913333333338</v>
      </c>
      <c r="AM49" s="964"/>
      <c r="AN49" s="965">
        <f t="shared" si="82"/>
        <v>-55517.913333333338</v>
      </c>
      <c r="AO49" s="962">
        <f t="shared" si="94"/>
        <v>-1</v>
      </c>
      <c r="AP49" s="930">
        <f>'Receita-Despesa'!P52</f>
        <v>54687.913333333338</v>
      </c>
      <c r="AQ49" s="964"/>
      <c r="AR49" s="965">
        <f t="shared" si="83"/>
        <v>-54687.913333333338</v>
      </c>
      <c r="AS49" s="962">
        <f t="shared" si="95"/>
        <v>-1</v>
      </c>
      <c r="AT49" s="930">
        <f>'Receita-Despesa'!Q52</f>
        <v>55607.913333333338</v>
      </c>
      <c r="AU49" s="964"/>
      <c r="AV49" s="965">
        <f t="shared" si="84"/>
        <v>-55607.913333333338</v>
      </c>
      <c r="AW49" s="962">
        <f t="shared" si="96"/>
        <v>-1</v>
      </c>
      <c r="AX49" s="930">
        <f>'Receita-Despesa'!R52</f>
        <v>55070.913333333338</v>
      </c>
      <c r="AY49" s="964"/>
      <c r="AZ49" s="965">
        <f t="shared" si="85"/>
        <v>-55070.913333333338</v>
      </c>
      <c r="BA49" s="962">
        <f t="shared" si="97"/>
        <v>-1</v>
      </c>
      <c r="BB49" s="924">
        <f t="shared" si="24"/>
        <v>645189.72</v>
      </c>
      <c r="BC49" s="925">
        <f t="shared" si="24"/>
        <v>0</v>
      </c>
      <c r="BD49" s="926">
        <f t="shared" si="25"/>
        <v>-645189.72</v>
      </c>
      <c r="BE49" s="963">
        <f t="shared" si="98"/>
        <v>-1</v>
      </c>
      <c r="BF49" s="220"/>
      <c r="BG49" s="226"/>
      <c r="BH49" s="227"/>
      <c r="BI49" s="227"/>
      <c r="BJ49" s="237"/>
      <c r="BK49" s="237"/>
      <c r="BL49" s="237"/>
      <c r="BM49" s="237"/>
      <c r="BN49" s="249"/>
      <c r="BO49" s="237"/>
      <c r="BP49" s="237"/>
      <c r="BQ49" s="237"/>
      <c r="BR49" s="237"/>
      <c r="BS49" s="239"/>
      <c r="BU49" s="100"/>
      <c r="BV49" s="100"/>
    </row>
    <row r="50" spans="1:74" x14ac:dyDescent="0.3">
      <c r="A50" s="874"/>
      <c r="B50" s="234"/>
      <c r="C50" s="104"/>
      <c r="D50" s="574" t="str">
        <f>'Receita-Despesa'!D53</f>
        <v xml:space="preserve">        10- Aviso Prévio</v>
      </c>
      <c r="E50" s="575"/>
      <c r="F50" s="938">
        <f>'Receita-Despesa'!G53</f>
        <v>15000</v>
      </c>
      <c r="G50" s="966"/>
      <c r="H50" s="967">
        <f t="shared" si="11"/>
        <v>-15000</v>
      </c>
      <c r="I50" s="962">
        <f t="shared" si="86"/>
        <v>-1</v>
      </c>
      <c r="J50" s="938">
        <f>'Receita-Despesa'!H53</f>
        <v>15000</v>
      </c>
      <c r="K50" s="966"/>
      <c r="L50" s="967">
        <f t="shared" si="75"/>
        <v>-15000</v>
      </c>
      <c r="M50" s="962">
        <f t="shared" si="87"/>
        <v>-1</v>
      </c>
      <c r="N50" s="938">
        <f>'Receita-Despesa'!I53</f>
        <v>15000</v>
      </c>
      <c r="O50" s="966"/>
      <c r="P50" s="967">
        <f t="shared" si="76"/>
        <v>-15000</v>
      </c>
      <c r="Q50" s="962">
        <f t="shared" si="88"/>
        <v>-1</v>
      </c>
      <c r="R50" s="938">
        <f>'Receita-Despesa'!J53</f>
        <v>15000</v>
      </c>
      <c r="S50" s="966"/>
      <c r="T50" s="967">
        <f t="shared" si="77"/>
        <v>-15000</v>
      </c>
      <c r="U50" s="962">
        <f t="shared" si="89"/>
        <v>-1</v>
      </c>
      <c r="V50" s="938">
        <f>'Receita-Despesa'!K53</f>
        <v>15000</v>
      </c>
      <c r="W50" s="966"/>
      <c r="X50" s="967">
        <f t="shared" si="78"/>
        <v>-15000</v>
      </c>
      <c r="Y50" s="962">
        <f t="shared" si="90"/>
        <v>-1</v>
      </c>
      <c r="Z50" s="938">
        <f>'Receita-Despesa'!L53</f>
        <v>15000</v>
      </c>
      <c r="AA50" s="966"/>
      <c r="AB50" s="967">
        <f t="shared" si="79"/>
        <v>-15000</v>
      </c>
      <c r="AC50" s="962">
        <f t="shared" si="91"/>
        <v>-1</v>
      </c>
      <c r="AD50" s="938">
        <f>'Receita-Despesa'!M53</f>
        <v>15000</v>
      </c>
      <c r="AE50" s="966"/>
      <c r="AF50" s="967">
        <f t="shared" si="80"/>
        <v>-15000</v>
      </c>
      <c r="AG50" s="962">
        <f t="shared" si="92"/>
        <v>-1</v>
      </c>
      <c r="AH50" s="938">
        <f>'Receita-Despesa'!N53</f>
        <v>15000</v>
      </c>
      <c r="AI50" s="966"/>
      <c r="AJ50" s="967">
        <f t="shared" si="81"/>
        <v>-15000</v>
      </c>
      <c r="AK50" s="962">
        <f t="shared" si="93"/>
        <v>-1</v>
      </c>
      <c r="AL50" s="938">
        <f>'Receita-Despesa'!O53</f>
        <v>15000</v>
      </c>
      <c r="AM50" s="966"/>
      <c r="AN50" s="967">
        <f t="shared" si="82"/>
        <v>-15000</v>
      </c>
      <c r="AO50" s="962">
        <f t="shared" si="94"/>
        <v>-1</v>
      </c>
      <c r="AP50" s="938">
        <f>'Receita-Despesa'!P53</f>
        <v>15000</v>
      </c>
      <c r="AQ50" s="966"/>
      <c r="AR50" s="967">
        <f t="shared" si="83"/>
        <v>-15000</v>
      </c>
      <c r="AS50" s="962">
        <f t="shared" si="95"/>
        <v>-1</v>
      </c>
      <c r="AT50" s="938">
        <f>'Receita-Despesa'!Q53</f>
        <v>15000</v>
      </c>
      <c r="AU50" s="966"/>
      <c r="AV50" s="967">
        <f t="shared" si="84"/>
        <v>-15000</v>
      </c>
      <c r="AW50" s="962">
        <f t="shared" si="96"/>
        <v>-1</v>
      </c>
      <c r="AX50" s="938">
        <f>'Receita-Despesa'!R53</f>
        <v>15000</v>
      </c>
      <c r="AY50" s="966"/>
      <c r="AZ50" s="967">
        <f t="shared" si="85"/>
        <v>-15000</v>
      </c>
      <c r="BA50" s="962">
        <f t="shared" si="97"/>
        <v>-1</v>
      </c>
      <c r="BB50" s="924">
        <f t="shared" si="24"/>
        <v>180000</v>
      </c>
      <c r="BC50" s="925">
        <f t="shared" si="24"/>
        <v>0</v>
      </c>
      <c r="BD50" s="926">
        <f t="shared" si="25"/>
        <v>-180000</v>
      </c>
      <c r="BE50" s="963">
        <f t="shared" si="98"/>
        <v>-1</v>
      </c>
      <c r="BF50" s="220"/>
      <c r="BG50" s="226"/>
      <c r="BH50" s="227"/>
      <c r="BI50" s="227"/>
      <c r="BJ50" s="237"/>
      <c r="BK50" s="237"/>
      <c r="BL50" s="237"/>
      <c r="BM50" s="237"/>
      <c r="BN50" s="249"/>
      <c r="BO50" s="237"/>
      <c r="BP50" s="237"/>
      <c r="BQ50" s="237"/>
      <c r="BR50" s="237"/>
      <c r="BS50" s="239"/>
      <c r="BU50" s="100"/>
      <c r="BV50" s="100"/>
    </row>
    <row r="51" spans="1:74" x14ac:dyDescent="0.3">
      <c r="A51" s="874"/>
      <c r="B51" s="234"/>
      <c r="C51" s="104"/>
      <c r="D51" s="746" t="str">
        <f>'Receita-Despesa'!D54</f>
        <v>11- Integração Hora Extra c/ DSR</v>
      </c>
      <c r="E51" s="267"/>
      <c r="F51" s="930">
        <f>'Receita-Despesa'!G54</f>
        <v>6330</v>
      </c>
      <c r="G51" s="964"/>
      <c r="H51" s="965">
        <f t="shared" si="11"/>
        <v>-6330</v>
      </c>
      <c r="I51" s="962">
        <f t="shared" si="86"/>
        <v>-1</v>
      </c>
      <c r="J51" s="930">
        <f>'Receita-Despesa'!H54</f>
        <v>6100</v>
      </c>
      <c r="K51" s="964"/>
      <c r="L51" s="965">
        <f t="shared" si="75"/>
        <v>-6100</v>
      </c>
      <c r="M51" s="962">
        <f t="shared" si="87"/>
        <v>-1</v>
      </c>
      <c r="N51" s="930">
        <f>'Receita-Despesa'!I54</f>
        <v>5930</v>
      </c>
      <c r="O51" s="964"/>
      <c r="P51" s="965">
        <f t="shared" si="76"/>
        <v>-5930</v>
      </c>
      <c r="Q51" s="962">
        <f t="shared" si="88"/>
        <v>-1</v>
      </c>
      <c r="R51" s="930">
        <f>'Receita-Despesa'!J54</f>
        <v>6830</v>
      </c>
      <c r="S51" s="964"/>
      <c r="T51" s="965">
        <f t="shared" si="77"/>
        <v>-6830</v>
      </c>
      <c r="U51" s="962">
        <f t="shared" si="89"/>
        <v>-1</v>
      </c>
      <c r="V51" s="930">
        <f>'Receita-Despesa'!K54</f>
        <v>7426</v>
      </c>
      <c r="W51" s="964"/>
      <c r="X51" s="965">
        <f t="shared" si="78"/>
        <v>-7426</v>
      </c>
      <c r="Y51" s="962">
        <f t="shared" si="90"/>
        <v>-1</v>
      </c>
      <c r="Z51" s="930">
        <f>'Receita-Despesa'!L54</f>
        <v>8500</v>
      </c>
      <c r="AA51" s="964"/>
      <c r="AB51" s="965">
        <f t="shared" si="79"/>
        <v>-8500</v>
      </c>
      <c r="AC51" s="962">
        <f t="shared" si="91"/>
        <v>-1</v>
      </c>
      <c r="AD51" s="930">
        <f>'Receita-Despesa'!M54</f>
        <v>5110</v>
      </c>
      <c r="AE51" s="964"/>
      <c r="AF51" s="965">
        <f t="shared" si="80"/>
        <v>-5110</v>
      </c>
      <c r="AG51" s="962">
        <f t="shared" si="92"/>
        <v>-1</v>
      </c>
      <c r="AH51" s="930">
        <f>'Receita-Despesa'!N54</f>
        <v>5110</v>
      </c>
      <c r="AI51" s="964"/>
      <c r="AJ51" s="965">
        <f t="shared" si="81"/>
        <v>-5110</v>
      </c>
      <c r="AK51" s="962">
        <f t="shared" si="93"/>
        <v>-1</v>
      </c>
      <c r="AL51" s="930">
        <f>'Receita-Despesa'!O54</f>
        <v>8320</v>
      </c>
      <c r="AM51" s="964"/>
      <c r="AN51" s="965">
        <f t="shared" si="82"/>
        <v>-8320</v>
      </c>
      <c r="AO51" s="962">
        <f t="shared" si="94"/>
        <v>-1</v>
      </c>
      <c r="AP51" s="930">
        <f>'Receita-Despesa'!P54</f>
        <v>6660</v>
      </c>
      <c r="AQ51" s="964"/>
      <c r="AR51" s="965">
        <f t="shared" si="83"/>
        <v>-6660</v>
      </c>
      <c r="AS51" s="962">
        <f t="shared" si="95"/>
        <v>-1</v>
      </c>
      <c r="AT51" s="930">
        <f>'Receita-Despesa'!Q54</f>
        <v>8500</v>
      </c>
      <c r="AU51" s="964"/>
      <c r="AV51" s="965">
        <f t="shared" si="84"/>
        <v>-8500</v>
      </c>
      <c r="AW51" s="962">
        <f t="shared" si="96"/>
        <v>-1</v>
      </c>
      <c r="AX51" s="930">
        <f>'Receita-Despesa'!R54</f>
        <v>7426</v>
      </c>
      <c r="AY51" s="964"/>
      <c r="AZ51" s="965">
        <f t="shared" si="85"/>
        <v>-7426</v>
      </c>
      <c r="BA51" s="962">
        <f t="shared" si="97"/>
        <v>-1</v>
      </c>
      <c r="BB51" s="924">
        <f t="shared" si="24"/>
        <v>82242</v>
      </c>
      <c r="BC51" s="925">
        <f t="shared" si="24"/>
        <v>0</v>
      </c>
      <c r="BD51" s="926">
        <f t="shared" si="25"/>
        <v>-82242</v>
      </c>
      <c r="BE51" s="963">
        <f t="shared" si="98"/>
        <v>-1</v>
      </c>
      <c r="BF51" s="220"/>
      <c r="BG51" s="226"/>
      <c r="BH51" s="227"/>
      <c r="BI51" s="227"/>
      <c r="BJ51" s="237"/>
      <c r="BK51" s="237"/>
      <c r="BL51" s="237"/>
      <c r="BM51" s="237"/>
      <c r="BN51" s="249"/>
      <c r="BO51" s="237"/>
      <c r="BP51" s="237"/>
      <c r="BQ51" s="237"/>
      <c r="BR51" s="237"/>
      <c r="BS51" s="239"/>
      <c r="BU51" s="100"/>
      <c r="BV51" s="100"/>
    </row>
    <row r="52" spans="1:74" x14ac:dyDescent="0.3">
      <c r="A52" s="874"/>
      <c r="B52" s="234"/>
      <c r="C52" s="104"/>
      <c r="D52" s="576" t="str">
        <f>'Receita-Despesa'!D55</f>
        <v xml:space="preserve">       12-  Repasse Honorários Médicos</v>
      </c>
      <c r="E52" s="577"/>
      <c r="F52" s="938">
        <f>'Receita-Despesa'!G55</f>
        <v>0</v>
      </c>
      <c r="G52" s="960"/>
      <c r="H52" s="961">
        <f t="shared" si="11"/>
        <v>0</v>
      </c>
      <c r="I52" s="962" t="e">
        <f t="shared" si="86"/>
        <v>#DIV/0!</v>
      </c>
      <c r="J52" s="938">
        <f>'Receita-Despesa'!H55</f>
        <v>0</v>
      </c>
      <c r="K52" s="960"/>
      <c r="L52" s="961">
        <f t="shared" si="75"/>
        <v>0</v>
      </c>
      <c r="M52" s="962" t="e">
        <f t="shared" si="87"/>
        <v>#DIV/0!</v>
      </c>
      <c r="N52" s="938">
        <f>'Receita-Despesa'!I55</f>
        <v>0</v>
      </c>
      <c r="O52" s="960"/>
      <c r="P52" s="961">
        <f t="shared" si="76"/>
        <v>0</v>
      </c>
      <c r="Q52" s="962" t="e">
        <f t="shared" si="88"/>
        <v>#DIV/0!</v>
      </c>
      <c r="R52" s="938">
        <f>'Receita-Despesa'!J55</f>
        <v>0</v>
      </c>
      <c r="S52" s="960"/>
      <c r="T52" s="961">
        <f t="shared" si="77"/>
        <v>0</v>
      </c>
      <c r="U52" s="962" t="e">
        <f t="shared" si="89"/>
        <v>#DIV/0!</v>
      </c>
      <c r="V52" s="938">
        <f>'Receita-Despesa'!K55</f>
        <v>0</v>
      </c>
      <c r="W52" s="960"/>
      <c r="X52" s="961">
        <f t="shared" si="78"/>
        <v>0</v>
      </c>
      <c r="Y52" s="962" t="e">
        <f t="shared" si="90"/>
        <v>#DIV/0!</v>
      </c>
      <c r="Z52" s="938">
        <f>'Receita-Despesa'!L55</f>
        <v>0</v>
      </c>
      <c r="AA52" s="960"/>
      <c r="AB52" s="961">
        <f t="shared" si="79"/>
        <v>0</v>
      </c>
      <c r="AC52" s="962" t="e">
        <f t="shared" si="91"/>
        <v>#DIV/0!</v>
      </c>
      <c r="AD52" s="938">
        <f>'Receita-Despesa'!M55</f>
        <v>0</v>
      </c>
      <c r="AE52" s="960"/>
      <c r="AF52" s="961">
        <f t="shared" si="80"/>
        <v>0</v>
      </c>
      <c r="AG52" s="962" t="e">
        <f t="shared" si="92"/>
        <v>#DIV/0!</v>
      </c>
      <c r="AH52" s="938">
        <f>'Receita-Despesa'!N55</f>
        <v>0</v>
      </c>
      <c r="AI52" s="960"/>
      <c r="AJ52" s="961">
        <f t="shared" si="81"/>
        <v>0</v>
      </c>
      <c r="AK52" s="962" t="e">
        <f t="shared" si="93"/>
        <v>#DIV/0!</v>
      </c>
      <c r="AL52" s="938">
        <f>'Receita-Despesa'!O55</f>
        <v>0</v>
      </c>
      <c r="AM52" s="960"/>
      <c r="AN52" s="961">
        <f t="shared" si="82"/>
        <v>0</v>
      </c>
      <c r="AO52" s="962" t="e">
        <f t="shared" si="94"/>
        <v>#DIV/0!</v>
      </c>
      <c r="AP52" s="938">
        <f>'Receita-Despesa'!P55</f>
        <v>0</v>
      </c>
      <c r="AQ52" s="960"/>
      <c r="AR52" s="961">
        <f t="shared" si="83"/>
        <v>0</v>
      </c>
      <c r="AS52" s="962" t="e">
        <f t="shared" si="95"/>
        <v>#DIV/0!</v>
      </c>
      <c r="AT52" s="938">
        <f>'Receita-Despesa'!Q55</f>
        <v>0</v>
      </c>
      <c r="AU52" s="960"/>
      <c r="AV52" s="961">
        <f t="shared" si="84"/>
        <v>0</v>
      </c>
      <c r="AW52" s="962" t="e">
        <f t="shared" si="96"/>
        <v>#DIV/0!</v>
      </c>
      <c r="AX52" s="938">
        <f>'Receita-Despesa'!R55</f>
        <v>0</v>
      </c>
      <c r="AY52" s="960"/>
      <c r="AZ52" s="961">
        <f t="shared" si="85"/>
        <v>0</v>
      </c>
      <c r="BA52" s="962" t="e">
        <f t="shared" si="97"/>
        <v>#DIV/0!</v>
      </c>
      <c r="BB52" s="924">
        <f t="shared" si="24"/>
        <v>0</v>
      </c>
      <c r="BC52" s="925">
        <f t="shared" si="24"/>
        <v>0</v>
      </c>
      <c r="BD52" s="926">
        <f t="shared" si="25"/>
        <v>0</v>
      </c>
      <c r="BE52" s="963" t="e">
        <f t="shared" si="98"/>
        <v>#DIV/0!</v>
      </c>
      <c r="BF52" s="220"/>
      <c r="BG52" s="226"/>
      <c r="BH52" s="227"/>
      <c r="BI52" s="227"/>
      <c r="BJ52" s="237"/>
      <c r="BK52" s="237"/>
      <c r="BL52" s="237"/>
      <c r="BM52" s="237"/>
      <c r="BN52" s="249"/>
      <c r="BO52" s="237"/>
      <c r="BP52" s="237"/>
      <c r="BQ52" s="237"/>
      <c r="BR52" s="237"/>
      <c r="BS52" s="239"/>
      <c r="BU52" s="100"/>
      <c r="BV52" s="100"/>
    </row>
    <row r="53" spans="1:74" x14ac:dyDescent="0.3">
      <c r="A53" s="874"/>
      <c r="B53" s="234"/>
      <c r="C53" s="104"/>
      <c r="D53" s="578" t="str">
        <f>'Receita-Despesa'!D56</f>
        <v xml:space="preserve">       13- linha livre</v>
      </c>
      <c r="E53" s="577"/>
      <c r="F53" s="938">
        <f>'Receita-Despesa'!G56</f>
        <v>0</v>
      </c>
      <c r="G53" s="960"/>
      <c r="H53" s="961">
        <f t="shared" si="11"/>
        <v>0</v>
      </c>
      <c r="I53" s="962" t="e">
        <f t="shared" si="86"/>
        <v>#DIV/0!</v>
      </c>
      <c r="J53" s="938">
        <f>'Receita-Despesa'!H56</f>
        <v>0</v>
      </c>
      <c r="K53" s="960"/>
      <c r="L53" s="961">
        <f t="shared" si="75"/>
        <v>0</v>
      </c>
      <c r="M53" s="962" t="e">
        <f t="shared" si="87"/>
        <v>#DIV/0!</v>
      </c>
      <c r="N53" s="938">
        <f>'Receita-Despesa'!I56</f>
        <v>0</v>
      </c>
      <c r="O53" s="960"/>
      <c r="P53" s="961">
        <f t="shared" si="76"/>
        <v>0</v>
      </c>
      <c r="Q53" s="962" t="e">
        <f t="shared" si="88"/>
        <v>#DIV/0!</v>
      </c>
      <c r="R53" s="938">
        <f>'Receita-Despesa'!J56</f>
        <v>0</v>
      </c>
      <c r="S53" s="960"/>
      <c r="T53" s="961">
        <f t="shared" si="77"/>
        <v>0</v>
      </c>
      <c r="U53" s="962" t="e">
        <f t="shared" si="89"/>
        <v>#DIV/0!</v>
      </c>
      <c r="V53" s="938">
        <f>'Receita-Despesa'!K56</f>
        <v>0</v>
      </c>
      <c r="W53" s="960"/>
      <c r="X53" s="961">
        <f t="shared" si="78"/>
        <v>0</v>
      </c>
      <c r="Y53" s="962" t="e">
        <f t="shared" si="90"/>
        <v>#DIV/0!</v>
      </c>
      <c r="Z53" s="938">
        <f>'Receita-Despesa'!L56</f>
        <v>0</v>
      </c>
      <c r="AA53" s="960"/>
      <c r="AB53" s="961">
        <f t="shared" si="79"/>
        <v>0</v>
      </c>
      <c r="AC53" s="962" t="e">
        <f t="shared" si="91"/>
        <v>#DIV/0!</v>
      </c>
      <c r="AD53" s="938">
        <f>'Receita-Despesa'!M56</f>
        <v>0</v>
      </c>
      <c r="AE53" s="960"/>
      <c r="AF53" s="961">
        <f t="shared" si="80"/>
        <v>0</v>
      </c>
      <c r="AG53" s="962" t="e">
        <f t="shared" si="92"/>
        <v>#DIV/0!</v>
      </c>
      <c r="AH53" s="938">
        <f>'Receita-Despesa'!N56</f>
        <v>0</v>
      </c>
      <c r="AI53" s="960"/>
      <c r="AJ53" s="961">
        <f t="shared" si="81"/>
        <v>0</v>
      </c>
      <c r="AK53" s="962" t="e">
        <f t="shared" si="93"/>
        <v>#DIV/0!</v>
      </c>
      <c r="AL53" s="938">
        <f>'Receita-Despesa'!O56</f>
        <v>0</v>
      </c>
      <c r="AM53" s="960"/>
      <c r="AN53" s="961">
        <f t="shared" si="82"/>
        <v>0</v>
      </c>
      <c r="AO53" s="962" t="e">
        <f t="shared" si="94"/>
        <v>#DIV/0!</v>
      </c>
      <c r="AP53" s="938">
        <f>'Receita-Despesa'!P56</f>
        <v>0</v>
      </c>
      <c r="AQ53" s="960"/>
      <c r="AR53" s="961">
        <f t="shared" si="83"/>
        <v>0</v>
      </c>
      <c r="AS53" s="962" t="e">
        <f t="shared" si="95"/>
        <v>#DIV/0!</v>
      </c>
      <c r="AT53" s="938">
        <f>'Receita-Despesa'!Q56</f>
        <v>0</v>
      </c>
      <c r="AU53" s="960"/>
      <c r="AV53" s="961">
        <f t="shared" si="84"/>
        <v>0</v>
      </c>
      <c r="AW53" s="962" t="e">
        <f t="shared" si="96"/>
        <v>#DIV/0!</v>
      </c>
      <c r="AX53" s="938">
        <f>'Receita-Despesa'!R56</f>
        <v>0</v>
      </c>
      <c r="AY53" s="960"/>
      <c r="AZ53" s="961">
        <f t="shared" si="85"/>
        <v>0</v>
      </c>
      <c r="BA53" s="962" t="e">
        <f t="shared" si="97"/>
        <v>#DIV/0!</v>
      </c>
      <c r="BB53" s="924">
        <f t="shared" si="24"/>
        <v>0</v>
      </c>
      <c r="BC53" s="925">
        <f t="shared" si="24"/>
        <v>0</v>
      </c>
      <c r="BD53" s="926">
        <f t="shared" si="25"/>
        <v>0</v>
      </c>
      <c r="BE53" s="963" t="e">
        <f t="shared" si="98"/>
        <v>#DIV/0!</v>
      </c>
      <c r="BF53" s="220"/>
      <c r="BG53" s="226"/>
      <c r="BH53" s="227"/>
      <c r="BI53" s="227"/>
      <c r="BJ53" s="237"/>
      <c r="BK53" s="237"/>
      <c r="BL53" s="237"/>
      <c r="BM53" s="237"/>
      <c r="BN53" s="249"/>
      <c r="BO53" s="237"/>
      <c r="BP53" s="237"/>
      <c r="BQ53" s="237"/>
      <c r="BR53" s="237"/>
      <c r="BS53" s="239"/>
      <c r="BU53" s="100"/>
      <c r="BV53" s="100"/>
    </row>
    <row r="54" spans="1:74" x14ac:dyDescent="0.3">
      <c r="A54" s="874"/>
      <c r="B54" s="234"/>
      <c r="C54" s="104"/>
      <c r="D54" s="890" t="str">
        <f>'Receita-Despesa'!D57</f>
        <v xml:space="preserve">4.2.1.2. Encargos Sociais </v>
      </c>
      <c r="E54" s="560"/>
      <c r="F54" s="930">
        <f>SUM(F55:F59)</f>
        <v>89281.363538033329</v>
      </c>
      <c r="G54" s="942">
        <f>SUM(G55:G59)</f>
        <v>0</v>
      </c>
      <c r="H54" s="942">
        <f t="shared" si="11"/>
        <v>-89281.363538033329</v>
      </c>
      <c r="I54" s="943">
        <f t="shared" si="86"/>
        <v>-1</v>
      </c>
      <c r="J54" s="930">
        <f>SUM(J55:J59)</f>
        <v>89067.080254533328</v>
      </c>
      <c r="K54" s="942">
        <f>SUM(K55:K59)</f>
        <v>0</v>
      </c>
      <c r="L54" s="942">
        <f t="shared" si="75"/>
        <v>-89067.080254533328</v>
      </c>
      <c r="M54" s="943">
        <f t="shared" si="87"/>
        <v>-1</v>
      </c>
      <c r="N54" s="930">
        <f>SUM(N55:N59)</f>
        <v>88908.696958033324</v>
      </c>
      <c r="O54" s="942">
        <f>SUM(O55:O59)</f>
        <v>0</v>
      </c>
      <c r="P54" s="942">
        <f t="shared" si="76"/>
        <v>-88908.696958033324</v>
      </c>
      <c r="Q54" s="943">
        <f t="shared" si="88"/>
        <v>-1</v>
      </c>
      <c r="R54" s="930">
        <f>SUM(R55:R59)</f>
        <v>94351.42758033202</v>
      </c>
      <c r="S54" s="942">
        <f>SUM(S55:S59)</f>
        <v>0</v>
      </c>
      <c r="T54" s="942">
        <f t="shared" si="77"/>
        <v>-94351.42758033202</v>
      </c>
      <c r="U54" s="943">
        <f t="shared" si="89"/>
        <v>-1</v>
      </c>
      <c r="V54" s="930">
        <f>SUM(V55:V59)</f>
        <v>96789.966980382014</v>
      </c>
      <c r="W54" s="942">
        <f>SUM(W55:W59)</f>
        <v>0</v>
      </c>
      <c r="X54" s="942">
        <f t="shared" si="78"/>
        <v>-96789.966980382014</v>
      </c>
      <c r="Y54" s="943">
        <f t="shared" si="90"/>
        <v>-1</v>
      </c>
      <c r="Z54" s="930">
        <f>SUM(Z55:Z59)</f>
        <v>97790.576747682004</v>
      </c>
      <c r="AA54" s="942">
        <f>SUM(AA55:AA59)</f>
        <v>0</v>
      </c>
      <c r="AB54" s="942">
        <f t="shared" si="79"/>
        <v>-97790.576747682004</v>
      </c>
      <c r="AC54" s="943">
        <f t="shared" si="91"/>
        <v>-1</v>
      </c>
      <c r="AD54" s="930">
        <f>SUM(AD55:AD59)</f>
        <v>94632.227482182003</v>
      </c>
      <c r="AE54" s="942">
        <f>SUM(AE55:AE59)</f>
        <v>0</v>
      </c>
      <c r="AF54" s="942">
        <f t="shared" si="80"/>
        <v>-94632.227482182003</v>
      </c>
      <c r="AG54" s="943">
        <f t="shared" si="92"/>
        <v>-1</v>
      </c>
      <c r="AH54" s="930">
        <f>SUM(AH55:AH59)</f>
        <v>94632.227482182003</v>
      </c>
      <c r="AI54" s="942">
        <f>SUM(AI55:AI59)</f>
        <v>0</v>
      </c>
      <c r="AJ54" s="942">
        <f t="shared" si="81"/>
        <v>-94632.227482182003</v>
      </c>
      <c r="AK54" s="943">
        <f t="shared" si="93"/>
        <v>-1</v>
      </c>
      <c r="AL54" s="930">
        <f>SUM(AL55:AL59)</f>
        <v>97622.876786681998</v>
      </c>
      <c r="AM54" s="942">
        <f>SUM(AM55:AM59)</f>
        <v>0</v>
      </c>
      <c r="AN54" s="942">
        <f t="shared" si="82"/>
        <v>-97622.876786681998</v>
      </c>
      <c r="AO54" s="968">
        <f t="shared" si="94"/>
        <v>-1</v>
      </c>
      <c r="AP54" s="930">
        <f>SUM(AP55:AP59)</f>
        <v>96076.310479681997</v>
      </c>
      <c r="AQ54" s="942">
        <f>SUM(AQ55:AQ59)</f>
        <v>0</v>
      </c>
      <c r="AR54" s="942">
        <f t="shared" si="83"/>
        <v>-96076.310479681997</v>
      </c>
      <c r="AS54" s="943">
        <f t="shared" si="95"/>
        <v>-1</v>
      </c>
      <c r="AT54" s="930">
        <f>SUM(AT55:AT59)</f>
        <v>97790.576747682004</v>
      </c>
      <c r="AU54" s="942">
        <f>SUM(AU55:AU59)</f>
        <v>0</v>
      </c>
      <c r="AV54" s="942">
        <f t="shared" si="84"/>
        <v>-97790.576747682004</v>
      </c>
      <c r="AW54" s="943">
        <f t="shared" si="96"/>
        <v>-1</v>
      </c>
      <c r="AX54" s="930">
        <f>SUM(AX55:AX59)</f>
        <v>96789.966980382014</v>
      </c>
      <c r="AY54" s="942">
        <f>SUM(AY55:AY59)</f>
        <v>0</v>
      </c>
      <c r="AZ54" s="942">
        <f t="shared" si="85"/>
        <v>-96789.966980382014</v>
      </c>
      <c r="BA54" s="943">
        <f t="shared" si="97"/>
        <v>-1</v>
      </c>
      <c r="BB54" s="924">
        <f t="shared" si="24"/>
        <v>1133733.298017788</v>
      </c>
      <c r="BC54" s="925">
        <f t="shared" si="24"/>
        <v>0</v>
      </c>
      <c r="BD54" s="926">
        <f t="shared" si="25"/>
        <v>-1133733.298017788</v>
      </c>
      <c r="BE54" s="959">
        <f t="shared" si="98"/>
        <v>-1</v>
      </c>
      <c r="BF54" s="220"/>
      <c r="BG54" s="226"/>
      <c r="BH54" s="227"/>
      <c r="BI54" s="227"/>
      <c r="BJ54" s="237"/>
      <c r="BK54" s="237"/>
      <c r="BL54" s="237"/>
      <c r="BM54" s="237"/>
      <c r="BN54" s="249"/>
      <c r="BO54" s="237"/>
      <c r="BP54" s="237"/>
      <c r="BQ54" s="237"/>
      <c r="BR54" s="237"/>
      <c r="BS54" s="239"/>
      <c r="BU54" s="100"/>
      <c r="BV54" s="100"/>
    </row>
    <row r="55" spans="1:74" x14ac:dyDescent="0.3">
      <c r="A55" s="876"/>
      <c r="B55" s="234"/>
      <c r="C55" s="104"/>
      <c r="D55" s="746" t="str">
        <f>'Receita-Despesa'!D58</f>
        <v>1- Contribuição FGTS (8%)</v>
      </c>
      <c r="E55" s="271"/>
      <c r="F55" s="938">
        <f>'Receita-Despesa'!G58</f>
        <v>54942.377561866662</v>
      </c>
      <c r="G55" s="964"/>
      <c r="H55" s="965">
        <f t="shared" si="11"/>
        <v>-54942.377561866662</v>
      </c>
      <c r="I55" s="969">
        <f t="shared" si="86"/>
        <v>-1</v>
      </c>
      <c r="J55" s="938">
        <f>'Receita-Despesa'!H58</f>
        <v>54810.510925866663</v>
      </c>
      <c r="K55" s="964"/>
      <c r="L55" s="965">
        <f t="shared" si="75"/>
        <v>-54810.510925866663</v>
      </c>
      <c r="M55" s="969">
        <f t="shared" si="87"/>
        <v>-1</v>
      </c>
      <c r="N55" s="938">
        <f>'Receita-Despesa'!I58</f>
        <v>54713.044281866663</v>
      </c>
      <c r="O55" s="964"/>
      <c r="P55" s="965">
        <f t="shared" si="76"/>
        <v>-54713.044281866663</v>
      </c>
      <c r="Q55" s="969">
        <f t="shared" si="88"/>
        <v>-1</v>
      </c>
      <c r="R55" s="938">
        <f>'Receita-Despesa'!J58</f>
        <v>58062.416972512008</v>
      </c>
      <c r="S55" s="964"/>
      <c r="T55" s="965">
        <f t="shared" si="77"/>
        <v>-58062.416972512008</v>
      </c>
      <c r="U55" s="969">
        <f t="shared" si="89"/>
        <v>-1</v>
      </c>
      <c r="V55" s="938">
        <f>'Receita-Despesa'!K58</f>
        <v>59563.056603312012</v>
      </c>
      <c r="W55" s="964"/>
      <c r="X55" s="965">
        <f t="shared" si="78"/>
        <v>-59563.056603312012</v>
      </c>
      <c r="Y55" s="969">
        <f t="shared" si="90"/>
        <v>-1</v>
      </c>
      <c r="Z55" s="938">
        <f>'Receita-Despesa'!L58</f>
        <v>60178.816460112008</v>
      </c>
      <c r="AA55" s="964"/>
      <c r="AB55" s="965">
        <f t="shared" si="79"/>
        <v>-60178.816460112008</v>
      </c>
      <c r="AC55" s="969">
        <f t="shared" si="91"/>
        <v>-1</v>
      </c>
      <c r="AD55" s="938">
        <f>'Receita-Despesa'!M58</f>
        <v>58235.216912112002</v>
      </c>
      <c r="AE55" s="964"/>
      <c r="AF55" s="965">
        <f t="shared" si="80"/>
        <v>-58235.216912112002</v>
      </c>
      <c r="AG55" s="969">
        <f t="shared" si="92"/>
        <v>-1</v>
      </c>
      <c r="AH55" s="938">
        <f>'Receita-Despesa'!N58</f>
        <v>58235.216912112002</v>
      </c>
      <c r="AI55" s="964"/>
      <c r="AJ55" s="965">
        <f t="shared" si="81"/>
        <v>-58235.216912112002</v>
      </c>
      <c r="AK55" s="969">
        <f t="shared" si="93"/>
        <v>-1</v>
      </c>
      <c r="AL55" s="938">
        <f>'Receita-Despesa'!O58</f>
        <v>60075.616484112004</v>
      </c>
      <c r="AM55" s="964"/>
      <c r="AN55" s="965">
        <f t="shared" si="82"/>
        <v>-60075.616484112004</v>
      </c>
      <c r="AO55" s="969">
        <f t="shared" si="94"/>
        <v>-1</v>
      </c>
      <c r="AP55" s="938">
        <f>'Receita-Despesa'!P58</f>
        <v>59123.883372112003</v>
      </c>
      <c r="AQ55" s="964"/>
      <c r="AR55" s="965">
        <f t="shared" si="83"/>
        <v>-59123.883372112003</v>
      </c>
      <c r="AS55" s="969">
        <f t="shared" si="95"/>
        <v>-1</v>
      </c>
      <c r="AT55" s="938">
        <f>'Receita-Despesa'!Q58</f>
        <v>60178.816460112008</v>
      </c>
      <c r="AU55" s="964"/>
      <c r="AV55" s="965">
        <f t="shared" si="84"/>
        <v>-60178.816460112008</v>
      </c>
      <c r="AW55" s="969">
        <f t="shared" si="96"/>
        <v>-1</v>
      </c>
      <c r="AX55" s="938">
        <f>'Receita-Despesa'!R58</f>
        <v>59563.056603312012</v>
      </c>
      <c r="AY55" s="964"/>
      <c r="AZ55" s="965">
        <f t="shared" si="85"/>
        <v>-59563.056603312012</v>
      </c>
      <c r="BA55" s="969">
        <f t="shared" si="97"/>
        <v>-1</v>
      </c>
      <c r="BB55" s="924">
        <f t="shared" si="24"/>
        <v>697682.02954940812</v>
      </c>
      <c r="BC55" s="925">
        <f t="shared" si="24"/>
        <v>0</v>
      </c>
      <c r="BD55" s="926">
        <f t="shared" si="25"/>
        <v>-697682.02954940812</v>
      </c>
      <c r="BE55" s="959">
        <f t="shared" si="98"/>
        <v>-1</v>
      </c>
      <c r="BF55" s="220"/>
      <c r="BG55" s="226"/>
      <c r="BH55" s="227"/>
      <c r="BI55" s="227"/>
      <c r="BJ55" s="237"/>
      <c r="BK55" s="237"/>
      <c r="BL55" s="237"/>
      <c r="BM55" s="237"/>
      <c r="BN55" s="249"/>
      <c r="BO55" s="237"/>
      <c r="BP55" s="237"/>
      <c r="BQ55" s="237"/>
      <c r="BR55" s="237"/>
      <c r="BS55" s="239"/>
      <c r="BU55" s="100"/>
      <c r="BV55" s="100"/>
    </row>
    <row r="56" spans="1:74" x14ac:dyDescent="0.3">
      <c r="A56" s="876"/>
      <c r="B56" s="234"/>
      <c r="C56" s="104"/>
      <c r="D56" s="746" t="str">
        <f>'Receita-Despesa'!D59</f>
        <v>2- Contribuição PIS (1%)</v>
      </c>
      <c r="E56" s="267"/>
      <c r="F56" s="938">
        <f>'Receita-Despesa'!G59</f>
        <v>6867.7971952333328</v>
      </c>
      <c r="G56" s="964"/>
      <c r="H56" s="965">
        <f t="shared" si="11"/>
        <v>-6867.7971952333328</v>
      </c>
      <c r="I56" s="969">
        <f t="shared" si="86"/>
        <v>-1</v>
      </c>
      <c r="J56" s="938">
        <f>'Receita-Despesa'!H59</f>
        <v>6851.3138657333329</v>
      </c>
      <c r="K56" s="964"/>
      <c r="L56" s="965">
        <f t="shared" si="75"/>
        <v>-6851.3138657333329</v>
      </c>
      <c r="M56" s="969">
        <f t="shared" si="87"/>
        <v>-1</v>
      </c>
      <c r="N56" s="938">
        <f>'Receita-Despesa'!I59</f>
        <v>6839.1305352333329</v>
      </c>
      <c r="O56" s="964"/>
      <c r="P56" s="965">
        <f t="shared" si="76"/>
        <v>-6839.1305352333329</v>
      </c>
      <c r="Q56" s="969">
        <f t="shared" si="88"/>
        <v>-1</v>
      </c>
      <c r="R56" s="938">
        <f>'Receita-Despesa'!J59</f>
        <v>7257.802121564001</v>
      </c>
      <c r="S56" s="964"/>
      <c r="T56" s="965">
        <f t="shared" si="77"/>
        <v>-7257.802121564001</v>
      </c>
      <c r="U56" s="969">
        <f t="shared" si="89"/>
        <v>-1</v>
      </c>
      <c r="V56" s="938">
        <f>'Receita-Despesa'!K59</f>
        <v>7445.3820754140015</v>
      </c>
      <c r="W56" s="964"/>
      <c r="X56" s="965">
        <f t="shared" si="78"/>
        <v>-7445.3820754140015</v>
      </c>
      <c r="Y56" s="969">
        <f t="shared" si="90"/>
        <v>-1</v>
      </c>
      <c r="Z56" s="938">
        <f>'Receita-Despesa'!L59</f>
        <v>7522.352057514001</v>
      </c>
      <c r="AA56" s="964"/>
      <c r="AB56" s="965">
        <f t="shared" si="79"/>
        <v>-7522.352057514001</v>
      </c>
      <c r="AC56" s="969">
        <f t="shared" si="91"/>
        <v>-1</v>
      </c>
      <c r="AD56" s="938">
        <f>'Receita-Despesa'!M59</f>
        <v>7279.4021140140003</v>
      </c>
      <c r="AE56" s="964"/>
      <c r="AF56" s="965">
        <f t="shared" si="80"/>
        <v>-7279.4021140140003</v>
      </c>
      <c r="AG56" s="969">
        <f t="shared" si="92"/>
        <v>-1</v>
      </c>
      <c r="AH56" s="938">
        <f>'Receita-Despesa'!N59</f>
        <v>7279.4021140140003</v>
      </c>
      <c r="AI56" s="964"/>
      <c r="AJ56" s="965">
        <f t="shared" si="81"/>
        <v>-7279.4021140140003</v>
      </c>
      <c r="AK56" s="969">
        <f t="shared" si="93"/>
        <v>-1</v>
      </c>
      <c r="AL56" s="938">
        <f>'Receita-Despesa'!O59</f>
        <v>7509.4520605140006</v>
      </c>
      <c r="AM56" s="964"/>
      <c r="AN56" s="965">
        <f t="shared" si="82"/>
        <v>-7509.4520605140006</v>
      </c>
      <c r="AO56" s="969">
        <f t="shared" si="94"/>
        <v>-1</v>
      </c>
      <c r="AP56" s="938">
        <f>'Receita-Despesa'!P59</f>
        <v>7390.4854215140003</v>
      </c>
      <c r="AQ56" s="964"/>
      <c r="AR56" s="965">
        <f t="shared" si="83"/>
        <v>-7390.4854215140003</v>
      </c>
      <c r="AS56" s="969">
        <f t="shared" si="95"/>
        <v>-1</v>
      </c>
      <c r="AT56" s="938">
        <f>'Receita-Despesa'!Q59</f>
        <v>7522.352057514001</v>
      </c>
      <c r="AU56" s="964"/>
      <c r="AV56" s="965">
        <f t="shared" si="84"/>
        <v>-7522.352057514001</v>
      </c>
      <c r="AW56" s="969">
        <f t="shared" si="96"/>
        <v>-1</v>
      </c>
      <c r="AX56" s="938">
        <f>'Receita-Despesa'!R59</f>
        <v>7445.3820754140015</v>
      </c>
      <c r="AY56" s="964"/>
      <c r="AZ56" s="965">
        <f t="shared" si="85"/>
        <v>-7445.3820754140015</v>
      </c>
      <c r="BA56" s="969">
        <f t="shared" si="97"/>
        <v>-1</v>
      </c>
      <c r="BB56" s="924">
        <f t="shared" si="24"/>
        <v>87210.253693676015</v>
      </c>
      <c r="BC56" s="925">
        <f t="shared" si="24"/>
        <v>0</v>
      </c>
      <c r="BD56" s="926">
        <f t="shared" si="25"/>
        <v>-87210.253693676015</v>
      </c>
      <c r="BE56" s="959">
        <f t="shared" si="98"/>
        <v>-1</v>
      </c>
      <c r="BF56" s="220"/>
      <c r="BG56" s="226"/>
      <c r="BH56" s="227"/>
      <c r="BI56" s="227"/>
      <c r="BJ56" s="237"/>
      <c r="BK56" s="237"/>
      <c r="BL56" s="237"/>
      <c r="BM56" s="237"/>
      <c r="BN56" s="249"/>
      <c r="BO56" s="237"/>
      <c r="BP56" s="237"/>
      <c r="BQ56" s="237"/>
      <c r="BR56" s="237"/>
      <c r="BS56" s="239"/>
      <c r="BU56" s="100"/>
      <c r="BV56" s="100"/>
    </row>
    <row r="57" spans="1:74" x14ac:dyDescent="0.3">
      <c r="A57" s="876"/>
      <c r="B57" s="234"/>
      <c r="C57" s="104"/>
      <c r="D57" s="174" t="str">
        <f>'Receita-Despesa'!D60</f>
        <v xml:space="preserve">        3- Contribuição Sindical/Assist a Pagar</v>
      </c>
      <c r="E57" s="573"/>
      <c r="F57" s="938">
        <f>'Receita-Despesa'!G60</f>
        <v>0</v>
      </c>
      <c r="G57" s="966"/>
      <c r="H57" s="967">
        <f t="shared" si="11"/>
        <v>0</v>
      </c>
      <c r="I57" s="969" t="e">
        <f t="shared" si="86"/>
        <v>#DIV/0!</v>
      </c>
      <c r="J57" s="938">
        <f>'Receita-Despesa'!H60</f>
        <v>0</v>
      </c>
      <c r="K57" s="966"/>
      <c r="L57" s="967">
        <f t="shared" si="75"/>
        <v>0</v>
      </c>
      <c r="M57" s="969" t="e">
        <f t="shared" si="87"/>
        <v>#DIV/0!</v>
      </c>
      <c r="N57" s="938">
        <f>'Receita-Despesa'!I60</f>
        <v>0</v>
      </c>
      <c r="O57" s="966"/>
      <c r="P57" s="967">
        <f t="shared" si="76"/>
        <v>0</v>
      </c>
      <c r="Q57" s="969" t="e">
        <f t="shared" si="88"/>
        <v>#DIV/0!</v>
      </c>
      <c r="R57" s="938">
        <f>'Receita-Despesa'!J60</f>
        <v>0</v>
      </c>
      <c r="S57" s="966"/>
      <c r="T57" s="967">
        <f t="shared" si="77"/>
        <v>0</v>
      </c>
      <c r="U57" s="969" t="e">
        <f t="shared" si="89"/>
        <v>#DIV/0!</v>
      </c>
      <c r="V57" s="938">
        <f>'Receita-Despesa'!K60</f>
        <v>0</v>
      </c>
      <c r="W57" s="966"/>
      <c r="X57" s="967">
        <f t="shared" si="78"/>
        <v>0</v>
      </c>
      <c r="Y57" s="969" t="e">
        <f t="shared" si="90"/>
        <v>#DIV/0!</v>
      </c>
      <c r="Z57" s="938">
        <f>'Receita-Despesa'!L60</f>
        <v>0</v>
      </c>
      <c r="AA57" s="966"/>
      <c r="AB57" s="967">
        <f t="shared" si="79"/>
        <v>0</v>
      </c>
      <c r="AC57" s="969" t="e">
        <f t="shared" si="91"/>
        <v>#DIV/0!</v>
      </c>
      <c r="AD57" s="938">
        <f>'Receita-Despesa'!M60</f>
        <v>0</v>
      </c>
      <c r="AE57" s="966"/>
      <c r="AF57" s="967">
        <f t="shared" si="80"/>
        <v>0</v>
      </c>
      <c r="AG57" s="969" t="e">
        <f t="shared" si="92"/>
        <v>#DIV/0!</v>
      </c>
      <c r="AH57" s="938">
        <f>'Receita-Despesa'!N60</f>
        <v>0</v>
      </c>
      <c r="AI57" s="966"/>
      <c r="AJ57" s="967">
        <f t="shared" si="81"/>
        <v>0</v>
      </c>
      <c r="AK57" s="969" t="e">
        <f t="shared" si="93"/>
        <v>#DIV/0!</v>
      </c>
      <c r="AL57" s="938">
        <f>'Receita-Despesa'!O60</f>
        <v>0</v>
      </c>
      <c r="AM57" s="966"/>
      <c r="AN57" s="967">
        <f t="shared" si="82"/>
        <v>0</v>
      </c>
      <c r="AO57" s="969" t="e">
        <f t="shared" si="94"/>
        <v>#DIV/0!</v>
      </c>
      <c r="AP57" s="938">
        <f>'Receita-Despesa'!P60</f>
        <v>0</v>
      </c>
      <c r="AQ57" s="966"/>
      <c r="AR57" s="967">
        <f t="shared" si="83"/>
        <v>0</v>
      </c>
      <c r="AS57" s="969" t="e">
        <f t="shared" si="95"/>
        <v>#DIV/0!</v>
      </c>
      <c r="AT57" s="938">
        <f>'Receita-Despesa'!Q60</f>
        <v>0</v>
      </c>
      <c r="AU57" s="966"/>
      <c r="AV57" s="967">
        <f t="shared" si="84"/>
        <v>0</v>
      </c>
      <c r="AW57" s="969" t="e">
        <f t="shared" si="96"/>
        <v>#DIV/0!</v>
      </c>
      <c r="AX57" s="938">
        <f>'Receita-Despesa'!R60</f>
        <v>0</v>
      </c>
      <c r="AY57" s="966"/>
      <c r="AZ57" s="967">
        <f t="shared" si="85"/>
        <v>0</v>
      </c>
      <c r="BA57" s="969" t="e">
        <f t="shared" si="97"/>
        <v>#DIV/0!</v>
      </c>
      <c r="BB57" s="924">
        <f t="shared" si="24"/>
        <v>0</v>
      </c>
      <c r="BC57" s="925">
        <f t="shared" si="24"/>
        <v>0</v>
      </c>
      <c r="BD57" s="926">
        <f t="shared" si="25"/>
        <v>0</v>
      </c>
      <c r="BE57" s="959" t="e">
        <f t="shared" si="98"/>
        <v>#DIV/0!</v>
      </c>
      <c r="BF57" s="220"/>
      <c r="BG57" s="226"/>
      <c r="BH57" s="227"/>
      <c r="BI57" s="227"/>
      <c r="BJ57" s="237"/>
      <c r="BK57" s="237"/>
      <c r="BL57" s="237"/>
      <c r="BM57" s="237"/>
      <c r="BN57" s="249"/>
      <c r="BO57" s="237"/>
      <c r="BP57" s="237"/>
      <c r="BQ57" s="237"/>
      <c r="BR57" s="237"/>
      <c r="BS57" s="239"/>
      <c r="BU57" s="100"/>
      <c r="BV57" s="100"/>
    </row>
    <row r="58" spans="1:74" x14ac:dyDescent="0.3">
      <c r="A58" s="876"/>
      <c r="B58" s="234"/>
      <c r="C58" s="104"/>
      <c r="D58" s="746" t="str">
        <f>'Receita-Despesa'!D61</f>
        <v>4- FGTS Rescisória (50%)</v>
      </c>
      <c r="E58" s="271"/>
      <c r="F58" s="938">
        <f>'Receita-Despesa'!G61</f>
        <v>27471.188780933331</v>
      </c>
      <c r="G58" s="964"/>
      <c r="H58" s="965">
        <f t="shared" si="11"/>
        <v>-27471.188780933331</v>
      </c>
      <c r="I58" s="969">
        <f t="shared" si="86"/>
        <v>-1</v>
      </c>
      <c r="J58" s="938">
        <f>'Receita-Despesa'!H61</f>
        <v>27405.255462933332</v>
      </c>
      <c r="K58" s="964"/>
      <c r="L58" s="965">
        <f t="shared" si="75"/>
        <v>-27405.255462933332</v>
      </c>
      <c r="M58" s="969">
        <f t="shared" si="87"/>
        <v>-1</v>
      </c>
      <c r="N58" s="938">
        <f>'Receita-Despesa'!I61</f>
        <v>27356.522140933332</v>
      </c>
      <c r="O58" s="964"/>
      <c r="P58" s="965">
        <f t="shared" si="76"/>
        <v>-27356.522140933332</v>
      </c>
      <c r="Q58" s="969">
        <f t="shared" si="88"/>
        <v>-1</v>
      </c>
      <c r="R58" s="938">
        <f>'Receita-Despesa'!J61</f>
        <v>29031.208486256004</v>
      </c>
      <c r="S58" s="964"/>
      <c r="T58" s="965">
        <f t="shared" si="77"/>
        <v>-29031.208486256004</v>
      </c>
      <c r="U58" s="969">
        <f t="shared" si="89"/>
        <v>-1</v>
      </c>
      <c r="V58" s="938">
        <f>'Receita-Despesa'!K61</f>
        <v>29781.528301656006</v>
      </c>
      <c r="W58" s="964"/>
      <c r="X58" s="965">
        <f t="shared" si="78"/>
        <v>-29781.528301656006</v>
      </c>
      <c r="Y58" s="969">
        <f t="shared" si="90"/>
        <v>-1</v>
      </c>
      <c r="Z58" s="938">
        <f>'Receita-Despesa'!L61</f>
        <v>30089.408230056004</v>
      </c>
      <c r="AA58" s="964"/>
      <c r="AB58" s="965">
        <f t="shared" si="79"/>
        <v>-30089.408230056004</v>
      </c>
      <c r="AC58" s="969">
        <f t="shared" si="91"/>
        <v>-1</v>
      </c>
      <c r="AD58" s="938">
        <f>'Receita-Despesa'!M61</f>
        <v>29117.608456056001</v>
      </c>
      <c r="AE58" s="964"/>
      <c r="AF58" s="965">
        <f t="shared" si="80"/>
        <v>-29117.608456056001</v>
      </c>
      <c r="AG58" s="969">
        <f t="shared" si="92"/>
        <v>-1</v>
      </c>
      <c r="AH58" s="938">
        <f>'Receita-Despesa'!N61</f>
        <v>29117.608456056001</v>
      </c>
      <c r="AI58" s="964"/>
      <c r="AJ58" s="965">
        <f t="shared" si="81"/>
        <v>-29117.608456056001</v>
      </c>
      <c r="AK58" s="969">
        <f t="shared" si="93"/>
        <v>-1</v>
      </c>
      <c r="AL58" s="938">
        <f>'Receita-Despesa'!O61</f>
        <v>30037.808242056002</v>
      </c>
      <c r="AM58" s="964"/>
      <c r="AN58" s="965">
        <f t="shared" si="82"/>
        <v>-30037.808242056002</v>
      </c>
      <c r="AO58" s="969">
        <f t="shared" si="94"/>
        <v>-1</v>
      </c>
      <c r="AP58" s="938">
        <f>'Receita-Despesa'!P61</f>
        <v>29561.941686056001</v>
      </c>
      <c r="AQ58" s="964"/>
      <c r="AR58" s="965">
        <f t="shared" si="83"/>
        <v>-29561.941686056001</v>
      </c>
      <c r="AS58" s="969">
        <f t="shared" si="95"/>
        <v>-1</v>
      </c>
      <c r="AT58" s="938">
        <f>'Receita-Despesa'!Q61</f>
        <v>30089.408230056004</v>
      </c>
      <c r="AU58" s="964"/>
      <c r="AV58" s="965">
        <f t="shared" si="84"/>
        <v>-30089.408230056004</v>
      </c>
      <c r="AW58" s="969">
        <f t="shared" si="96"/>
        <v>-1</v>
      </c>
      <c r="AX58" s="938">
        <f>'Receita-Despesa'!R61</f>
        <v>29781.528301656006</v>
      </c>
      <c r="AY58" s="964"/>
      <c r="AZ58" s="965">
        <f t="shared" si="85"/>
        <v>-29781.528301656006</v>
      </c>
      <c r="BA58" s="969">
        <f t="shared" si="97"/>
        <v>-1</v>
      </c>
      <c r="BB58" s="924">
        <f t="shared" si="24"/>
        <v>348841.01477470406</v>
      </c>
      <c r="BC58" s="925">
        <f t="shared" si="24"/>
        <v>0</v>
      </c>
      <c r="BD58" s="926">
        <f t="shared" si="25"/>
        <v>-348841.01477470406</v>
      </c>
      <c r="BE58" s="959">
        <f t="shared" si="98"/>
        <v>-1</v>
      </c>
      <c r="BF58" s="220"/>
      <c r="BG58" s="226"/>
      <c r="BH58" s="227"/>
      <c r="BI58" s="227"/>
      <c r="BJ58" s="237"/>
      <c r="BK58" s="237"/>
      <c r="BL58" s="237"/>
      <c r="BM58" s="237"/>
      <c r="BN58" s="249"/>
      <c r="BO58" s="237"/>
      <c r="BP58" s="237"/>
      <c r="BQ58" s="237"/>
      <c r="BR58" s="237"/>
      <c r="BS58" s="239"/>
      <c r="BU58" s="100"/>
      <c r="BV58" s="100"/>
    </row>
    <row r="59" spans="1:74" x14ac:dyDescent="0.3">
      <c r="A59" s="874"/>
      <c r="B59" s="234"/>
      <c r="C59" s="104"/>
      <c r="D59" s="579" t="str">
        <f>'Receita-Despesa'!D62</f>
        <v xml:space="preserve">        5- linha livre</v>
      </c>
      <c r="E59" s="580"/>
      <c r="F59" s="938">
        <f>'Receita-Despesa'!G62</f>
        <v>0</v>
      </c>
      <c r="G59" s="966"/>
      <c r="H59" s="967">
        <f t="shared" si="11"/>
        <v>0</v>
      </c>
      <c r="I59" s="969" t="e">
        <f t="shared" si="86"/>
        <v>#DIV/0!</v>
      </c>
      <c r="J59" s="938">
        <f>'Receita-Despesa'!H62</f>
        <v>0</v>
      </c>
      <c r="K59" s="966"/>
      <c r="L59" s="967">
        <f t="shared" si="75"/>
        <v>0</v>
      </c>
      <c r="M59" s="969" t="e">
        <f t="shared" si="87"/>
        <v>#DIV/0!</v>
      </c>
      <c r="N59" s="938">
        <f>'Receita-Despesa'!I62</f>
        <v>0</v>
      </c>
      <c r="O59" s="966"/>
      <c r="P59" s="967">
        <f t="shared" si="76"/>
        <v>0</v>
      </c>
      <c r="Q59" s="969" t="e">
        <f t="shared" si="88"/>
        <v>#DIV/0!</v>
      </c>
      <c r="R59" s="938">
        <f>'Receita-Despesa'!J62</f>
        <v>0</v>
      </c>
      <c r="S59" s="966"/>
      <c r="T59" s="967">
        <f t="shared" si="77"/>
        <v>0</v>
      </c>
      <c r="U59" s="969" t="e">
        <f t="shared" si="89"/>
        <v>#DIV/0!</v>
      </c>
      <c r="V59" s="938">
        <f>'Receita-Despesa'!K62</f>
        <v>0</v>
      </c>
      <c r="W59" s="966"/>
      <c r="X59" s="967">
        <f t="shared" si="78"/>
        <v>0</v>
      </c>
      <c r="Y59" s="969" t="e">
        <f t="shared" si="90"/>
        <v>#DIV/0!</v>
      </c>
      <c r="Z59" s="938">
        <f>'Receita-Despesa'!L62</f>
        <v>0</v>
      </c>
      <c r="AA59" s="966"/>
      <c r="AB59" s="967">
        <f t="shared" si="79"/>
        <v>0</v>
      </c>
      <c r="AC59" s="969" t="e">
        <f t="shared" si="91"/>
        <v>#DIV/0!</v>
      </c>
      <c r="AD59" s="938">
        <f>'Receita-Despesa'!M62</f>
        <v>0</v>
      </c>
      <c r="AE59" s="966"/>
      <c r="AF59" s="967">
        <f t="shared" si="80"/>
        <v>0</v>
      </c>
      <c r="AG59" s="969" t="e">
        <f t="shared" si="92"/>
        <v>#DIV/0!</v>
      </c>
      <c r="AH59" s="938">
        <f>'Receita-Despesa'!N62</f>
        <v>0</v>
      </c>
      <c r="AI59" s="966"/>
      <c r="AJ59" s="967">
        <f t="shared" si="81"/>
        <v>0</v>
      </c>
      <c r="AK59" s="969" t="e">
        <f t="shared" si="93"/>
        <v>#DIV/0!</v>
      </c>
      <c r="AL59" s="938">
        <f>'Receita-Despesa'!O62</f>
        <v>0</v>
      </c>
      <c r="AM59" s="966"/>
      <c r="AN59" s="967">
        <f t="shared" si="82"/>
        <v>0</v>
      </c>
      <c r="AO59" s="969" t="e">
        <f t="shared" si="94"/>
        <v>#DIV/0!</v>
      </c>
      <c r="AP59" s="938">
        <f>'Receita-Despesa'!P62</f>
        <v>0</v>
      </c>
      <c r="AQ59" s="966"/>
      <c r="AR59" s="967">
        <f t="shared" si="83"/>
        <v>0</v>
      </c>
      <c r="AS59" s="969" t="e">
        <f t="shared" si="95"/>
        <v>#DIV/0!</v>
      </c>
      <c r="AT59" s="938">
        <f>'Receita-Despesa'!Q62</f>
        <v>0</v>
      </c>
      <c r="AU59" s="966"/>
      <c r="AV59" s="967">
        <f t="shared" si="84"/>
        <v>0</v>
      </c>
      <c r="AW59" s="969" t="e">
        <f t="shared" si="96"/>
        <v>#DIV/0!</v>
      </c>
      <c r="AX59" s="938">
        <f>'Receita-Despesa'!R62</f>
        <v>0</v>
      </c>
      <c r="AY59" s="966"/>
      <c r="AZ59" s="967">
        <f t="shared" si="85"/>
        <v>0</v>
      </c>
      <c r="BA59" s="969" t="e">
        <f t="shared" si="97"/>
        <v>#DIV/0!</v>
      </c>
      <c r="BB59" s="924">
        <f t="shared" si="24"/>
        <v>0</v>
      </c>
      <c r="BC59" s="925">
        <f t="shared" si="24"/>
        <v>0</v>
      </c>
      <c r="BD59" s="926">
        <f t="shared" si="25"/>
        <v>0</v>
      </c>
      <c r="BE59" s="959" t="e">
        <f t="shared" si="98"/>
        <v>#DIV/0!</v>
      </c>
      <c r="BF59" s="220"/>
      <c r="BG59" s="226"/>
      <c r="BH59" s="227"/>
      <c r="BI59" s="227"/>
      <c r="BJ59" s="237"/>
      <c r="BK59" s="237"/>
      <c r="BL59" s="237"/>
      <c r="BM59" s="237"/>
      <c r="BN59" s="249"/>
      <c r="BO59" s="237"/>
      <c r="BP59" s="237"/>
      <c r="BQ59" s="237"/>
      <c r="BR59" s="237"/>
      <c r="BS59" s="239"/>
      <c r="BU59" s="100"/>
      <c r="BV59" s="100"/>
    </row>
    <row r="60" spans="1:74" x14ac:dyDescent="0.3">
      <c r="A60" s="874"/>
      <c r="B60" s="234"/>
      <c r="C60" s="104"/>
      <c r="D60" s="718" t="str">
        <f>'Receita-Despesa'!D63</f>
        <v>4.2.1.3. Benefícios a Funcionários</v>
      </c>
      <c r="E60" s="561"/>
      <c r="F60" s="930">
        <f>SUM(F61:F65)</f>
        <v>550</v>
      </c>
      <c r="G60" s="942">
        <f>SUM(G61:G65)</f>
        <v>0</v>
      </c>
      <c r="H60" s="942">
        <f t="shared" si="11"/>
        <v>-550</v>
      </c>
      <c r="I60" s="943">
        <f t="shared" si="86"/>
        <v>-1</v>
      </c>
      <c r="J60" s="930">
        <f>SUM(J61:J65)</f>
        <v>550</v>
      </c>
      <c r="K60" s="942">
        <f>SUM(K61:K65)</f>
        <v>0</v>
      </c>
      <c r="L60" s="942">
        <f t="shared" si="75"/>
        <v>-550</v>
      </c>
      <c r="M60" s="943">
        <f t="shared" si="87"/>
        <v>-1</v>
      </c>
      <c r="N60" s="930">
        <f>SUM(N61:N65)</f>
        <v>550</v>
      </c>
      <c r="O60" s="942">
        <f>SUM(O61:O65)</f>
        <v>0</v>
      </c>
      <c r="P60" s="942">
        <f t="shared" si="76"/>
        <v>-550</v>
      </c>
      <c r="Q60" s="943">
        <f t="shared" si="88"/>
        <v>-1</v>
      </c>
      <c r="R60" s="930">
        <f>SUM(R61:R65)</f>
        <v>550</v>
      </c>
      <c r="S60" s="942">
        <f>SUM(S61:S65)</f>
        <v>0</v>
      </c>
      <c r="T60" s="942">
        <f t="shared" si="77"/>
        <v>-550</v>
      </c>
      <c r="U60" s="943">
        <f t="shared" si="89"/>
        <v>-1</v>
      </c>
      <c r="V60" s="930">
        <f>SUM(V61:V65)</f>
        <v>550</v>
      </c>
      <c r="W60" s="942">
        <f>SUM(W61:W65)</f>
        <v>0</v>
      </c>
      <c r="X60" s="942">
        <f t="shared" si="78"/>
        <v>-550</v>
      </c>
      <c r="Y60" s="943">
        <f t="shared" si="90"/>
        <v>-1</v>
      </c>
      <c r="Z60" s="930">
        <f>SUM(Z61:Z65)</f>
        <v>550</v>
      </c>
      <c r="AA60" s="942">
        <f>SUM(AA61:AA65)</f>
        <v>0</v>
      </c>
      <c r="AB60" s="942">
        <f t="shared" si="79"/>
        <v>-550</v>
      </c>
      <c r="AC60" s="943">
        <f t="shared" si="91"/>
        <v>-1</v>
      </c>
      <c r="AD60" s="930">
        <f>SUM(AD61:AD65)</f>
        <v>550</v>
      </c>
      <c r="AE60" s="942">
        <f>SUM(AE61:AE65)</f>
        <v>0</v>
      </c>
      <c r="AF60" s="942">
        <f t="shared" si="80"/>
        <v>-550</v>
      </c>
      <c r="AG60" s="943">
        <f t="shared" si="92"/>
        <v>-1</v>
      </c>
      <c r="AH60" s="930">
        <f>SUM(AH61:AH65)</f>
        <v>550</v>
      </c>
      <c r="AI60" s="942">
        <f>SUM(AI61:AI65)</f>
        <v>0</v>
      </c>
      <c r="AJ60" s="942">
        <f t="shared" si="81"/>
        <v>-550</v>
      </c>
      <c r="AK60" s="943">
        <f t="shared" si="93"/>
        <v>-1</v>
      </c>
      <c r="AL60" s="930">
        <f>SUM(AL61:AL65)</f>
        <v>550</v>
      </c>
      <c r="AM60" s="942">
        <f>SUM(AM61:AM65)</f>
        <v>0</v>
      </c>
      <c r="AN60" s="942">
        <f t="shared" si="82"/>
        <v>-550</v>
      </c>
      <c r="AO60" s="943">
        <f t="shared" si="94"/>
        <v>-1</v>
      </c>
      <c r="AP60" s="930">
        <f>SUM(AP61:AP65)</f>
        <v>550</v>
      </c>
      <c r="AQ60" s="942">
        <f>SUM(AQ61:AQ65)</f>
        <v>0</v>
      </c>
      <c r="AR60" s="942">
        <f t="shared" si="83"/>
        <v>-550</v>
      </c>
      <c r="AS60" s="943">
        <f t="shared" si="95"/>
        <v>-1</v>
      </c>
      <c r="AT60" s="930">
        <f>SUM(AT61:AT65)</f>
        <v>550</v>
      </c>
      <c r="AU60" s="942">
        <f>SUM(AU61:AU65)</f>
        <v>0</v>
      </c>
      <c r="AV60" s="942">
        <f t="shared" si="84"/>
        <v>-550</v>
      </c>
      <c r="AW60" s="943">
        <f t="shared" si="96"/>
        <v>-1</v>
      </c>
      <c r="AX60" s="930">
        <f>SUM(AX61:AX65)</f>
        <v>550</v>
      </c>
      <c r="AY60" s="942">
        <f>SUM(AY61:AY65)</f>
        <v>0</v>
      </c>
      <c r="AZ60" s="942">
        <f t="shared" si="85"/>
        <v>-550</v>
      </c>
      <c r="BA60" s="943">
        <f t="shared" si="97"/>
        <v>-1</v>
      </c>
      <c r="BB60" s="924">
        <f t="shared" si="24"/>
        <v>6600</v>
      </c>
      <c r="BC60" s="925">
        <f t="shared" si="24"/>
        <v>0</v>
      </c>
      <c r="BD60" s="926">
        <f t="shared" si="25"/>
        <v>-6600</v>
      </c>
      <c r="BE60" s="959">
        <f t="shared" si="98"/>
        <v>-1</v>
      </c>
      <c r="BF60" s="220"/>
      <c r="BG60" s="226"/>
      <c r="BH60" s="227"/>
      <c r="BI60" s="227"/>
      <c r="BJ60" s="237"/>
      <c r="BK60" s="237"/>
      <c r="BL60" s="237"/>
      <c r="BM60" s="237"/>
      <c r="BN60" s="249"/>
      <c r="BO60" s="237"/>
      <c r="BP60" s="237"/>
      <c r="BQ60" s="237"/>
      <c r="BR60" s="237"/>
      <c r="BS60" s="239"/>
      <c r="BU60" s="100"/>
      <c r="BV60" s="100"/>
    </row>
    <row r="61" spans="1:74" x14ac:dyDescent="0.3">
      <c r="A61" s="874"/>
      <c r="B61" s="234"/>
      <c r="C61" s="104"/>
      <c r="D61" s="175" t="str">
        <f>'Receita-Despesa'!D64</f>
        <v xml:space="preserve">       1- Vale Transporte</v>
      </c>
      <c r="E61" s="572"/>
      <c r="F61" s="938">
        <f>'Receita-Despesa'!G64</f>
        <v>550</v>
      </c>
      <c r="G61" s="960"/>
      <c r="H61" s="961">
        <f t="shared" si="11"/>
        <v>-550</v>
      </c>
      <c r="I61" s="962">
        <f t="shared" si="86"/>
        <v>-1</v>
      </c>
      <c r="J61" s="938">
        <f>'Receita-Despesa'!H64</f>
        <v>550</v>
      </c>
      <c r="K61" s="960"/>
      <c r="L61" s="961">
        <f t="shared" si="75"/>
        <v>-550</v>
      </c>
      <c r="M61" s="962">
        <f t="shared" si="87"/>
        <v>-1</v>
      </c>
      <c r="N61" s="938">
        <f>'Receita-Despesa'!I64</f>
        <v>550</v>
      </c>
      <c r="O61" s="960"/>
      <c r="P61" s="961">
        <f t="shared" si="76"/>
        <v>-550</v>
      </c>
      <c r="Q61" s="962">
        <f t="shared" si="88"/>
        <v>-1</v>
      </c>
      <c r="R61" s="938">
        <f>'Receita-Despesa'!J64</f>
        <v>550</v>
      </c>
      <c r="S61" s="960"/>
      <c r="T61" s="961">
        <f t="shared" si="77"/>
        <v>-550</v>
      </c>
      <c r="U61" s="962">
        <f t="shared" si="89"/>
        <v>-1</v>
      </c>
      <c r="V61" s="938">
        <f>'Receita-Despesa'!K64</f>
        <v>550</v>
      </c>
      <c r="W61" s="960"/>
      <c r="X61" s="961">
        <f t="shared" si="78"/>
        <v>-550</v>
      </c>
      <c r="Y61" s="962">
        <f t="shared" si="90"/>
        <v>-1</v>
      </c>
      <c r="Z61" s="938">
        <f>'Receita-Despesa'!L64</f>
        <v>550</v>
      </c>
      <c r="AA61" s="960"/>
      <c r="AB61" s="961">
        <f t="shared" si="79"/>
        <v>-550</v>
      </c>
      <c r="AC61" s="962">
        <f t="shared" si="91"/>
        <v>-1</v>
      </c>
      <c r="AD61" s="938">
        <f>'Receita-Despesa'!M64</f>
        <v>550</v>
      </c>
      <c r="AE61" s="960"/>
      <c r="AF61" s="961">
        <f t="shared" si="80"/>
        <v>-550</v>
      </c>
      <c r="AG61" s="962">
        <f t="shared" si="92"/>
        <v>-1</v>
      </c>
      <c r="AH61" s="938">
        <f>'Receita-Despesa'!N64</f>
        <v>550</v>
      </c>
      <c r="AI61" s="960"/>
      <c r="AJ61" s="961">
        <f t="shared" si="81"/>
        <v>-550</v>
      </c>
      <c r="AK61" s="962">
        <f t="shared" si="93"/>
        <v>-1</v>
      </c>
      <c r="AL61" s="938">
        <f>'Receita-Despesa'!O64</f>
        <v>550</v>
      </c>
      <c r="AM61" s="960"/>
      <c r="AN61" s="961">
        <f t="shared" si="82"/>
        <v>-550</v>
      </c>
      <c r="AO61" s="962">
        <f t="shared" si="94"/>
        <v>-1</v>
      </c>
      <c r="AP61" s="938">
        <f>'Receita-Despesa'!P64</f>
        <v>550</v>
      </c>
      <c r="AQ61" s="960"/>
      <c r="AR61" s="961">
        <f t="shared" si="83"/>
        <v>-550</v>
      </c>
      <c r="AS61" s="962">
        <f t="shared" si="95"/>
        <v>-1</v>
      </c>
      <c r="AT61" s="938">
        <f>'Receita-Despesa'!Q64</f>
        <v>550</v>
      </c>
      <c r="AU61" s="960"/>
      <c r="AV61" s="961">
        <f t="shared" si="84"/>
        <v>-550</v>
      </c>
      <c r="AW61" s="962">
        <f t="shared" si="96"/>
        <v>-1</v>
      </c>
      <c r="AX61" s="938">
        <f>'Receita-Despesa'!R64</f>
        <v>550</v>
      </c>
      <c r="AY61" s="960"/>
      <c r="AZ61" s="961">
        <f t="shared" si="85"/>
        <v>-550</v>
      </c>
      <c r="BA61" s="962">
        <f t="shared" si="97"/>
        <v>-1</v>
      </c>
      <c r="BB61" s="924">
        <f t="shared" si="24"/>
        <v>6600</v>
      </c>
      <c r="BC61" s="925">
        <f t="shared" si="24"/>
        <v>0</v>
      </c>
      <c r="BD61" s="926">
        <f t="shared" si="25"/>
        <v>-6600</v>
      </c>
      <c r="BE61" s="963">
        <f t="shared" si="98"/>
        <v>-1</v>
      </c>
      <c r="BF61" s="220"/>
      <c r="BG61" s="226"/>
      <c r="BH61" s="227"/>
      <c r="BI61" s="227"/>
      <c r="BJ61" s="237"/>
      <c r="BK61" s="237"/>
      <c r="BL61" s="237"/>
      <c r="BM61" s="237"/>
      <c r="BN61" s="249"/>
      <c r="BO61" s="237"/>
      <c r="BP61" s="237"/>
      <c r="BQ61" s="237"/>
      <c r="BR61" s="237"/>
      <c r="BS61" s="239"/>
      <c r="BU61" s="100"/>
      <c r="BV61" s="100"/>
    </row>
    <row r="62" spans="1:74" x14ac:dyDescent="0.3">
      <c r="A62" s="874"/>
      <c r="B62" s="234"/>
      <c r="C62" s="104"/>
      <c r="D62" s="175" t="str">
        <f>'Receita-Despesa'!D65</f>
        <v xml:space="preserve">       2- Uniformes</v>
      </c>
      <c r="E62" s="572"/>
      <c r="F62" s="938">
        <f>'Receita-Despesa'!G65</f>
        <v>0</v>
      </c>
      <c r="G62" s="960"/>
      <c r="H62" s="961">
        <f t="shared" si="11"/>
        <v>0</v>
      </c>
      <c r="I62" s="962" t="e">
        <f t="shared" si="86"/>
        <v>#DIV/0!</v>
      </c>
      <c r="J62" s="938">
        <f>'Receita-Despesa'!H65</f>
        <v>0</v>
      </c>
      <c r="K62" s="960"/>
      <c r="L62" s="961">
        <f t="shared" si="75"/>
        <v>0</v>
      </c>
      <c r="M62" s="962" t="e">
        <f t="shared" si="87"/>
        <v>#DIV/0!</v>
      </c>
      <c r="N62" s="938">
        <f>'Receita-Despesa'!I65</f>
        <v>0</v>
      </c>
      <c r="O62" s="960"/>
      <c r="P62" s="961">
        <f t="shared" si="76"/>
        <v>0</v>
      </c>
      <c r="Q62" s="962" t="e">
        <f t="shared" si="88"/>
        <v>#DIV/0!</v>
      </c>
      <c r="R62" s="938">
        <f>'Receita-Despesa'!J65</f>
        <v>0</v>
      </c>
      <c r="S62" s="960"/>
      <c r="T62" s="961">
        <f t="shared" si="77"/>
        <v>0</v>
      </c>
      <c r="U62" s="962" t="e">
        <f t="shared" si="89"/>
        <v>#DIV/0!</v>
      </c>
      <c r="V62" s="938">
        <f>'Receita-Despesa'!K65</f>
        <v>0</v>
      </c>
      <c r="W62" s="960"/>
      <c r="X62" s="961">
        <f t="shared" si="78"/>
        <v>0</v>
      </c>
      <c r="Y62" s="962" t="e">
        <f t="shared" si="90"/>
        <v>#DIV/0!</v>
      </c>
      <c r="Z62" s="938">
        <f>'Receita-Despesa'!L65</f>
        <v>0</v>
      </c>
      <c r="AA62" s="960"/>
      <c r="AB62" s="961">
        <f t="shared" si="79"/>
        <v>0</v>
      </c>
      <c r="AC62" s="962" t="e">
        <f t="shared" si="91"/>
        <v>#DIV/0!</v>
      </c>
      <c r="AD62" s="938">
        <f>'Receita-Despesa'!M65</f>
        <v>0</v>
      </c>
      <c r="AE62" s="960"/>
      <c r="AF62" s="961">
        <f t="shared" si="80"/>
        <v>0</v>
      </c>
      <c r="AG62" s="962" t="e">
        <f t="shared" si="92"/>
        <v>#DIV/0!</v>
      </c>
      <c r="AH62" s="938">
        <f>'Receita-Despesa'!N65</f>
        <v>0</v>
      </c>
      <c r="AI62" s="960"/>
      <c r="AJ62" s="961">
        <f t="shared" si="81"/>
        <v>0</v>
      </c>
      <c r="AK62" s="962" t="e">
        <f t="shared" si="93"/>
        <v>#DIV/0!</v>
      </c>
      <c r="AL62" s="938">
        <f>'Receita-Despesa'!O65</f>
        <v>0</v>
      </c>
      <c r="AM62" s="960"/>
      <c r="AN62" s="961">
        <f t="shared" si="82"/>
        <v>0</v>
      </c>
      <c r="AO62" s="962" t="e">
        <f t="shared" si="94"/>
        <v>#DIV/0!</v>
      </c>
      <c r="AP62" s="938">
        <f>'Receita-Despesa'!P65</f>
        <v>0</v>
      </c>
      <c r="AQ62" s="960"/>
      <c r="AR62" s="961">
        <f t="shared" si="83"/>
        <v>0</v>
      </c>
      <c r="AS62" s="962" t="e">
        <f t="shared" si="95"/>
        <v>#DIV/0!</v>
      </c>
      <c r="AT62" s="938">
        <f>'Receita-Despesa'!Q65</f>
        <v>0</v>
      </c>
      <c r="AU62" s="960"/>
      <c r="AV62" s="961">
        <f t="shared" si="84"/>
        <v>0</v>
      </c>
      <c r="AW62" s="962" t="e">
        <f t="shared" si="96"/>
        <v>#DIV/0!</v>
      </c>
      <c r="AX62" s="938">
        <f>'Receita-Despesa'!R65</f>
        <v>0</v>
      </c>
      <c r="AY62" s="960"/>
      <c r="AZ62" s="961">
        <f t="shared" si="85"/>
        <v>0</v>
      </c>
      <c r="BA62" s="962" t="e">
        <f t="shared" si="97"/>
        <v>#DIV/0!</v>
      </c>
      <c r="BB62" s="924">
        <f t="shared" si="24"/>
        <v>0</v>
      </c>
      <c r="BC62" s="925">
        <f t="shared" si="24"/>
        <v>0</v>
      </c>
      <c r="BD62" s="926">
        <f t="shared" si="25"/>
        <v>0</v>
      </c>
      <c r="BE62" s="963" t="e">
        <f t="shared" si="98"/>
        <v>#DIV/0!</v>
      </c>
      <c r="BF62" s="220"/>
      <c r="BG62" s="226"/>
      <c r="BH62" s="227"/>
      <c r="BI62" s="227"/>
      <c r="BJ62" s="237"/>
      <c r="BK62" s="237"/>
      <c r="BL62" s="237"/>
      <c r="BM62" s="237"/>
      <c r="BN62" s="249"/>
      <c r="BO62" s="237"/>
      <c r="BP62" s="237"/>
      <c r="BQ62" s="237"/>
      <c r="BR62" s="237"/>
      <c r="BS62" s="239"/>
      <c r="BU62" s="100"/>
      <c r="BV62" s="100"/>
    </row>
    <row r="63" spans="1:74" x14ac:dyDescent="0.3">
      <c r="A63" s="874"/>
      <c r="B63" s="234"/>
      <c r="C63" s="104"/>
      <c r="D63" s="175" t="str">
        <f>'Receita-Despesa'!D66</f>
        <v xml:space="preserve">       3- Assistência Médica e Odontológica</v>
      </c>
      <c r="E63" s="572"/>
      <c r="F63" s="938">
        <f>'Receita-Despesa'!G66</f>
        <v>0</v>
      </c>
      <c r="G63" s="960"/>
      <c r="H63" s="961">
        <f t="shared" si="11"/>
        <v>0</v>
      </c>
      <c r="I63" s="962" t="e">
        <f t="shared" si="86"/>
        <v>#DIV/0!</v>
      </c>
      <c r="J63" s="938">
        <f>'Receita-Despesa'!H66</f>
        <v>0</v>
      </c>
      <c r="K63" s="960"/>
      <c r="L63" s="961">
        <f t="shared" si="75"/>
        <v>0</v>
      </c>
      <c r="M63" s="962" t="e">
        <f t="shared" si="87"/>
        <v>#DIV/0!</v>
      </c>
      <c r="N63" s="938">
        <f>'Receita-Despesa'!I66</f>
        <v>0</v>
      </c>
      <c r="O63" s="960"/>
      <c r="P63" s="961">
        <f t="shared" si="76"/>
        <v>0</v>
      </c>
      <c r="Q63" s="962" t="e">
        <f t="shared" si="88"/>
        <v>#DIV/0!</v>
      </c>
      <c r="R63" s="938">
        <f>'Receita-Despesa'!J66</f>
        <v>0</v>
      </c>
      <c r="S63" s="960"/>
      <c r="T63" s="961">
        <f t="shared" si="77"/>
        <v>0</v>
      </c>
      <c r="U63" s="962" t="e">
        <f t="shared" si="89"/>
        <v>#DIV/0!</v>
      </c>
      <c r="V63" s="938">
        <f>'Receita-Despesa'!K66</f>
        <v>0</v>
      </c>
      <c r="W63" s="960"/>
      <c r="X63" s="961">
        <f t="shared" si="78"/>
        <v>0</v>
      </c>
      <c r="Y63" s="962" t="e">
        <f t="shared" si="90"/>
        <v>#DIV/0!</v>
      </c>
      <c r="Z63" s="938">
        <f>'Receita-Despesa'!L66</f>
        <v>0</v>
      </c>
      <c r="AA63" s="960"/>
      <c r="AB63" s="961">
        <f t="shared" si="79"/>
        <v>0</v>
      </c>
      <c r="AC63" s="962" t="e">
        <f t="shared" si="91"/>
        <v>#DIV/0!</v>
      </c>
      <c r="AD63" s="938">
        <f>'Receita-Despesa'!M66</f>
        <v>0</v>
      </c>
      <c r="AE63" s="960"/>
      <c r="AF63" s="961">
        <f t="shared" si="80"/>
        <v>0</v>
      </c>
      <c r="AG63" s="962" t="e">
        <f t="shared" si="92"/>
        <v>#DIV/0!</v>
      </c>
      <c r="AH63" s="938">
        <f>'Receita-Despesa'!N66</f>
        <v>0</v>
      </c>
      <c r="AI63" s="960"/>
      <c r="AJ63" s="961">
        <f t="shared" si="81"/>
        <v>0</v>
      </c>
      <c r="AK63" s="962" t="e">
        <f t="shared" si="93"/>
        <v>#DIV/0!</v>
      </c>
      <c r="AL63" s="938">
        <f>'Receita-Despesa'!O66</f>
        <v>0</v>
      </c>
      <c r="AM63" s="960"/>
      <c r="AN63" s="961">
        <f t="shared" si="82"/>
        <v>0</v>
      </c>
      <c r="AO63" s="962" t="e">
        <f t="shared" si="94"/>
        <v>#DIV/0!</v>
      </c>
      <c r="AP63" s="938">
        <f>'Receita-Despesa'!P66</f>
        <v>0</v>
      </c>
      <c r="AQ63" s="960"/>
      <c r="AR63" s="961">
        <f t="shared" si="83"/>
        <v>0</v>
      </c>
      <c r="AS63" s="962" t="e">
        <f t="shared" si="95"/>
        <v>#DIV/0!</v>
      </c>
      <c r="AT63" s="938">
        <f>'Receita-Despesa'!Q66</f>
        <v>0</v>
      </c>
      <c r="AU63" s="960"/>
      <c r="AV63" s="961">
        <f t="shared" si="84"/>
        <v>0</v>
      </c>
      <c r="AW63" s="962" t="e">
        <f t="shared" si="96"/>
        <v>#DIV/0!</v>
      </c>
      <c r="AX63" s="938">
        <f>'Receita-Despesa'!R66</f>
        <v>0</v>
      </c>
      <c r="AY63" s="960"/>
      <c r="AZ63" s="961">
        <f t="shared" si="85"/>
        <v>0</v>
      </c>
      <c r="BA63" s="962" t="e">
        <f t="shared" si="97"/>
        <v>#DIV/0!</v>
      </c>
      <c r="BB63" s="924">
        <f t="shared" si="24"/>
        <v>0</v>
      </c>
      <c r="BC63" s="925">
        <f t="shared" si="24"/>
        <v>0</v>
      </c>
      <c r="BD63" s="926">
        <f t="shared" si="25"/>
        <v>0</v>
      </c>
      <c r="BE63" s="963" t="e">
        <f t="shared" si="98"/>
        <v>#DIV/0!</v>
      </c>
      <c r="BF63" s="220"/>
      <c r="BG63" s="226"/>
      <c r="BH63" s="227"/>
      <c r="BI63" s="227"/>
      <c r="BJ63" s="237"/>
      <c r="BK63" s="237"/>
      <c r="BL63" s="237"/>
      <c r="BM63" s="237"/>
      <c r="BN63" s="249"/>
      <c r="BO63" s="237"/>
      <c r="BP63" s="237"/>
      <c r="BQ63" s="237"/>
      <c r="BR63" s="237"/>
      <c r="BS63" s="239"/>
      <c r="BU63" s="100"/>
      <c r="BV63" s="100"/>
    </row>
    <row r="64" spans="1:74" x14ac:dyDescent="0.3">
      <c r="A64" s="874"/>
      <c r="B64" s="234"/>
      <c r="C64" s="104"/>
      <c r="D64" s="175" t="str">
        <f>'Receita-Despesa'!D67</f>
        <v xml:space="preserve">       4- Cesta Básica/Refeição</v>
      </c>
      <c r="E64" s="572"/>
      <c r="F64" s="938">
        <f>'Receita-Despesa'!G67</f>
        <v>0</v>
      </c>
      <c r="G64" s="960"/>
      <c r="H64" s="961">
        <f t="shared" si="11"/>
        <v>0</v>
      </c>
      <c r="I64" s="962" t="e">
        <f t="shared" si="86"/>
        <v>#DIV/0!</v>
      </c>
      <c r="J64" s="938">
        <f>'Receita-Despesa'!H67</f>
        <v>0</v>
      </c>
      <c r="K64" s="960"/>
      <c r="L64" s="961">
        <f t="shared" si="75"/>
        <v>0</v>
      </c>
      <c r="M64" s="962" t="e">
        <f t="shared" si="87"/>
        <v>#DIV/0!</v>
      </c>
      <c r="N64" s="938">
        <f>'Receita-Despesa'!I67</f>
        <v>0</v>
      </c>
      <c r="O64" s="960"/>
      <c r="P64" s="961">
        <f t="shared" si="76"/>
        <v>0</v>
      </c>
      <c r="Q64" s="962" t="e">
        <f t="shared" si="88"/>
        <v>#DIV/0!</v>
      </c>
      <c r="R64" s="938">
        <f>'Receita-Despesa'!J67</f>
        <v>0</v>
      </c>
      <c r="S64" s="960"/>
      <c r="T64" s="961">
        <f t="shared" si="77"/>
        <v>0</v>
      </c>
      <c r="U64" s="962" t="e">
        <f t="shared" si="89"/>
        <v>#DIV/0!</v>
      </c>
      <c r="V64" s="938">
        <f>'Receita-Despesa'!K67</f>
        <v>0</v>
      </c>
      <c r="W64" s="960"/>
      <c r="X64" s="961">
        <f t="shared" si="78"/>
        <v>0</v>
      </c>
      <c r="Y64" s="962" t="e">
        <f t="shared" si="90"/>
        <v>#DIV/0!</v>
      </c>
      <c r="Z64" s="938">
        <f>'Receita-Despesa'!L67</f>
        <v>0</v>
      </c>
      <c r="AA64" s="960"/>
      <c r="AB64" s="961">
        <f t="shared" si="79"/>
        <v>0</v>
      </c>
      <c r="AC64" s="962" t="e">
        <f t="shared" si="91"/>
        <v>#DIV/0!</v>
      </c>
      <c r="AD64" s="938">
        <f>'Receita-Despesa'!M67</f>
        <v>0</v>
      </c>
      <c r="AE64" s="960"/>
      <c r="AF64" s="961">
        <f t="shared" si="80"/>
        <v>0</v>
      </c>
      <c r="AG64" s="962" t="e">
        <f t="shared" si="92"/>
        <v>#DIV/0!</v>
      </c>
      <c r="AH64" s="938">
        <f>'Receita-Despesa'!N67</f>
        <v>0</v>
      </c>
      <c r="AI64" s="960"/>
      <c r="AJ64" s="961">
        <f t="shared" si="81"/>
        <v>0</v>
      </c>
      <c r="AK64" s="962" t="e">
        <f t="shared" si="93"/>
        <v>#DIV/0!</v>
      </c>
      <c r="AL64" s="938">
        <f>'Receita-Despesa'!O67</f>
        <v>0</v>
      </c>
      <c r="AM64" s="960"/>
      <c r="AN64" s="961">
        <f t="shared" si="82"/>
        <v>0</v>
      </c>
      <c r="AO64" s="962" t="e">
        <f t="shared" si="94"/>
        <v>#DIV/0!</v>
      </c>
      <c r="AP64" s="938">
        <f>'Receita-Despesa'!P67</f>
        <v>0</v>
      </c>
      <c r="AQ64" s="960"/>
      <c r="AR64" s="961">
        <f t="shared" si="83"/>
        <v>0</v>
      </c>
      <c r="AS64" s="962" t="e">
        <f t="shared" si="95"/>
        <v>#DIV/0!</v>
      </c>
      <c r="AT64" s="938">
        <f>'Receita-Despesa'!Q67</f>
        <v>0</v>
      </c>
      <c r="AU64" s="960"/>
      <c r="AV64" s="961">
        <f t="shared" si="84"/>
        <v>0</v>
      </c>
      <c r="AW64" s="962" t="e">
        <f t="shared" si="96"/>
        <v>#DIV/0!</v>
      </c>
      <c r="AX64" s="938">
        <f>'Receita-Despesa'!R67</f>
        <v>0</v>
      </c>
      <c r="AY64" s="960"/>
      <c r="AZ64" s="961">
        <f t="shared" si="85"/>
        <v>0</v>
      </c>
      <c r="BA64" s="962" t="e">
        <f t="shared" si="97"/>
        <v>#DIV/0!</v>
      </c>
      <c r="BB64" s="924">
        <f t="shared" si="24"/>
        <v>0</v>
      </c>
      <c r="BC64" s="925">
        <f t="shared" si="24"/>
        <v>0</v>
      </c>
      <c r="BD64" s="926">
        <f t="shared" si="25"/>
        <v>0</v>
      </c>
      <c r="BE64" s="963" t="e">
        <f t="shared" si="98"/>
        <v>#DIV/0!</v>
      </c>
      <c r="BF64" s="220"/>
      <c r="BG64" s="226"/>
      <c r="BH64" s="227"/>
      <c r="BI64" s="227"/>
      <c r="BJ64" s="237"/>
      <c r="BK64" s="237"/>
      <c r="BL64" s="237"/>
      <c r="BM64" s="237"/>
      <c r="BN64" s="249"/>
      <c r="BO64" s="237"/>
      <c r="BP64" s="237"/>
      <c r="BQ64" s="237"/>
      <c r="BR64" s="237"/>
      <c r="BS64" s="239"/>
      <c r="BU64" s="100"/>
      <c r="BV64" s="100"/>
    </row>
    <row r="65" spans="1:74" x14ac:dyDescent="0.3">
      <c r="A65" s="874"/>
      <c r="B65" s="234"/>
      <c r="C65" s="104"/>
      <c r="D65" s="175" t="str">
        <f>'Receita-Despesa'!D68</f>
        <v xml:space="preserve">       5-Seguro de vida</v>
      </c>
      <c r="E65" s="580"/>
      <c r="F65" s="938">
        <f>'Receita-Despesa'!G68</f>
        <v>0</v>
      </c>
      <c r="G65" s="960"/>
      <c r="H65" s="961">
        <f t="shared" si="11"/>
        <v>0</v>
      </c>
      <c r="I65" s="962" t="e">
        <f t="shared" si="86"/>
        <v>#DIV/0!</v>
      </c>
      <c r="J65" s="938">
        <f>'Receita-Despesa'!H68</f>
        <v>0</v>
      </c>
      <c r="K65" s="960"/>
      <c r="L65" s="961">
        <f t="shared" si="75"/>
        <v>0</v>
      </c>
      <c r="M65" s="962" t="e">
        <f t="shared" si="87"/>
        <v>#DIV/0!</v>
      </c>
      <c r="N65" s="938">
        <f>'Receita-Despesa'!I68</f>
        <v>0</v>
      </c>
      <c r="O65" s="960"/>
      <c r="P65" s="961">
        <f t="shared" si="76"/>
        <v>0</v>
      </c>
      <c r="Q65" s="962" t="e">
        <f t="shared" si="88"/>
        <v>#DIV/0!</v>
      </c>
      <c r="R65" s="938">
        <f>'Receita-Despesa'!J68</f>
        <v>0</v>
      </c>
      <c r="S65" s="960"/>
      <c r="T65" s="961">
        <f t="shared" si="77"/>
        <v>0</v>
      </c>
      <c r="U65" s="962" t="e">
        <f t="shared" si="89"/>
        <v>#DIV/0!</v>
      </c>
      <c r="V65" s="938">
        <f>'Receita-Despesa'!K68</f>
        <v>0</v>
      </c>
      <c r="W65" s="960"/>
      <c r="X65" s="961">
        <f t="shared" si="78"/>
        <v>0</v>
      </c>
      <c r="Y65" s="962" t="e">
        <f t="shared" si="90"/>
        <v>#DIV/0!</v>
      </c>
      <c r="Z65" s="938">
        <f>'Receita-Despesa'!L68</f>
        <v>0</v>
      </c>
      <c r="AA65" s="960"/>
      <c r="AB65" s="961">
        <f t="shared" si="79"/>
        <v>0</v>
      </c>
      <c r="AC65" s="962" t="e">
        <f t="shared" si="91"/>
        <v>#DIV/0!</v>
      </c>
      <c r="AD65" s="938">
        <f>'Receita-Despesa'!M68</f>
        <v>0</v>
      </c>
      <c r="AE65" s="960"/>
      <c r="AF65" s="961">
        <f t="shared" si="80"/>
        <v>0</v>
      </c>
      <c r="AG65" s="962" t="e">
        <f t="shared" si="92"/>
        <v>#DIV/0!</v>
      </c>
      <c r="AH65" s="938">
        <f>'Receita-Despesa'!N68</f>
        <v>0</v>
      </c>
      <c r="AI65" s="960"/>
      <c r="AJ65" s="961">
        <f t="shared" si="81"/>
        <v>0</v>
      </c>
      <c r="AK65" s="962" t="e">
        <f t="shared" si="93"/>
        <v>#DIV/0!</v>
      </c>
      <c r="AL65" s="938">
        <f>'Receita-Despesa'!O68</f>
        <v>0</v>
      </c>
      <c r="AM65" s="960"/>
      <c r="AN65" s="961">
        <f t="shared" si="82"/>
        <v>0</v>
      </c>
      <c r="AO65" s="962" t="e">
        <f t="shared" si="94"/>
        <v>#DIV/0!</v>
      </c>
      <c r="AP65" s="938">
        <f>'Receita-Despesa'!P68</f>
        <v>0</v>
      </c>
      <c r="AQ65" s="960"/>
      <c r="AR65" s="961">
        <f t="shared" si="83"/>
        <v>0</v>
      </c>
      <c r="AS65" s="962" t="e">
        <f t="shared" si="95"/>
        <v>#DIV/0!</v>
      </c>
      <c r="AT65" s="938">
        <f>'Receita-Despesa'!Q68</f>
        <v>0</v>
      </c>
      <c r="AU65" s="960"/>
      <c r="AV65" s="961">
        <f t="shared" si="84"/>
        <v>0</v>
      </c>
      <c r="AW65" s="962" t="e">
        <f t="shared" si="96"/>
        <v>#DIV/0!</v>
      </c>
      <c r="AX65" s="938">
        <f>'Receita-Despesa'!R68</f>
        <v>0</v>
      </c>
      <c r="AY65" s="960"/>
      <c r="AZ65" s="961">
        <f t="shared" si="85"/>
        <v>0</v>
      </c>
      <c r="BA65" s="962" t="e">
        <f t="shared" si="97"/>
        <v>#DIV/0!</v>
      </c>
      <c r="BB65" s="924">
        <f t="shared" si="24"/>
        <v>0</v>
      </c>
      <c r="BC65" s="925">
        <f t="shared" si="24"/>
        <v>0</v>
      </c>
      <c r="BD65" s="926">
        <f t="shared" si="25"/>
        <v>0</v>
      </c>
      <c r="BE65" s="963" t="e">
        <f t="shared" si="98"/>
        <v>#DIV/0!</v>
      </c>
      <c r="BF65" s="220"/>
      <c r="BG65" s="226"/>
      <c r="BH65" s="227"/>
      <c r="BI65" s="227"/>
      <c r="BJ65" s="237"/>
      <c r="BK65" s="237"/>
      <c r="BL65" s="237"/>
      <c r="BM65" s="237"/>
      <c r="BN65" s="249"/>
      <c r="BO65" s="237"/>
      <c r="BP65" s="237"/>
      <c r="BQ65" s="237"/>
      <c r="BR65" s="237"/>
      <c r="BS65" s="239"/>
      <c r="BU65" s="100"/>
      <c r="BV65" s="100"/>
    </row>
    <row r="66" spans="1:74" x14ac:dyDescent="0.3">
      <c r="A66" s="874"/>
      <c r="B66" s="234"/>
      <c r="C66" s="104"/>
      <c r="D66" s="718" t="str">
        <f>'Receita-Despesa'!D69</f>
        <v>4.2.1.4 (Serviços de Terceiros - PJ)</v>
      </c>
      <c r="E66" s="561"/>
      <c r="F66" s="930">
        <f>SUM(F67:F116)</f>
        <v>1409491.7215</v>
      </c>
      <c r="G66" s="942">
        <f>SUM(G67:G115)</f>
        <v>0</v>
      </c>
      <c r="H66" s="942">
        <f t="shared" si="11"/>
        <v>-1409491.7215</v>
      </c>
      <c r="I66" s="943">
        <f t="shared" si="86"/>
        <v>-1</v>
      </c>
      <c r="J66" s="930">
        <f>SUM(J67:J116)</f>
        <v>180793.83850000001</v>
      </c>
      <c r="K66" s="942">
        <f>SUM(K67:K115)</f>
        <v>0</v>
      </c>
      <c r="L66" s="942">
        <f t="shared" si="75"/>
        <v>-180793.83850000001</v>
      </c>
      <c r="M66" s="943">
        <f t="shared" si="87"/>
        <v>-1</v>
      </c>
      <c r="N66" s="930">
        <f>SUM(N67:N116)</f>
        <v>186480.53149999998</v>
      </c>
      <c r="O66" s="942">
        <f>SUM(O67:O115)</f>
        <v>0</v>
      </c>
      <c r="P66" s="942">
        <f t="shared" si="76"/>
        <v>-186480.53149999998</v>
      </c>
      <c r="Q66" s="943">
        <f t="shared" si="88"/>
        <v>-1</v>
      </c>
      <c r="R66" s="930">
        <f>SUM(R67:R116)</f>
        <v>1410226.69</v>
      </c>
      <c r="S66" s="942">
        <f>SUM(S67:S115)</f>
        <v>0</v>
      </c>
      <c r="T66" s="942">
        <f t="shared" si="77"/>
        <v>-1410226.69</v>
      </c>
      <c r="U66" s="943">
        <f t="shared" si="89"/>
        <v>-1</v>
      </c>
      <c r="V66" s="930">
        <f>SUM(V67:V116)</f>
        <v>1407925.7215</v>
      </c>
      <c r="W66" s="942">
        <f>SUM(W67:W115)</f>
        <v>0</v>
      </c>
      <c r="X66" s="942">
        <f t="shared" si="78"/>
        <v>-1407925.7215</v>
      </c>
      <c r="Y66" s="943">
        <f t="shared" si="90"/>
        <v>-1</v>
      </c>
      <c r="Z66" s="930">
        <f>SUM(Z67:Z116)</f>
        <v>1407684.69</v>
      </c>
      <c r="AA66" s="942">
        <f>SUM(AA67:AA115)</f>
        <v>0</v>
      </c>
      <c r="AB66" s="942">
        <f t="shared" si="79"/>
        <v>-1407684.69</v>
      </c>
      <c r="AC66" s="943">
        <f t="shared" si="91"/>
        <v>-1</v>
      </c>
      <c r="AD66" s="930">
        <f>SUM(AD67:AD116)</f>
        <v>1411257.7215</v>
      </c>
      <c r="AE66" s="942">
        <f>SUM(AE67:AE115)</f>
        <v>0</v>
      </c>
      <c r="AF66" s="942">
        <f t="shared" si="80"/>
        <v>-1411257.7215</v>
      </c>
      <c r="AG66" s="943">
        <f t="shared" si="92"/>
        <v>-1</v>
      </c>
      <c r="AH66" s="930">
        <f>SUM(AH67:AH116)</f>
        <v>1413622.7215</v>
      </c>
      <c r="AI66" s="942">
        <f>SUM(AI67:AI115)</f>
        <v>0</v>
      </c>
      <c r="AJ66" s="942">
        <f t="shared" si="81"/>
        <v>-1413622.7215</v>
      </c>
      <c r="AK66" s="943">
        <f t="shared" si="93"/>
        <v>-1</v>
      </c>
      <c r="AL66" s="930">
        <f>SUM(AL67:AL116)</f>
        <v>1411885.69</v>
      </c>
      <c r="AM66" s="942">
        <f>SUM(AM67:AM115)</f>
        <v>0</v>
      </c>
      <c r="AN66" s="942">
        <f t="shared" si="82"/>
        <v>-1411885.69</v>
      </c>
      <c r="AO66" s="943">
        <f t="shared" si="94"/>
        <v>-1</v>
      </c>
      <c r="AP66" s="930">
        <f>SUM(AP67:AP116)</f>
        <v>1414108.7215</v>
      </c>
      <c r="AQ66" s="942">
        <f>SUM(AQ67:AQ115)</f>
        <v>0</v>
      </c>
      <c r="AR66" s="942">
        <f t="shared" si="83"/>
        <v>-1414108.7215</v>
      </c>
      <c r="AS66" s="943">
        <f t="shared" si="95"/>
        <v>-1</v>
      </c>
      <c r="AT66" s="930">
        <f>SUM(AT67:AT116)</f>
        <v>1411885.69</v>
      </c>
      <c r="AU66" s="942">
        <f>SUM(AU67:AU115)</f>
        <v>0</v>
      </c>
      <c r="AV66" s="942">
        <f t="shared" si="84"/>
        <v>-1411885.69</v>
      </c>
      <c r="AW66" s="943">
        <f t="shared" si="96"/>
        <v>-1</v>
      </c>
      <c r="AX66" s="930">
        <f>SUM(AX67:AX116)</f>
        <v>1414108.7215</v>
      </c>
      <c r="AY66" s="942">
        <f>SUM(AY67:AY115)</f>
        <v>0</v>
      </c>
      <c r="AZ66" s="942">
        <f t="shared" si="85"/>
        <v>-1414108.7215</v>
      </c>
      <c r="BA66" s="943">
        <f t="shared" si="97"/>
        <v>-1</v>
      </c>
      <c r="BB66" s="924">
        <f t="shared" si="24"/>
        <v>14479472.458999999</v>
      </c>
      <c r="BC66" s="925">
        <f t="shared" si="24"/>
        <v>0</v>
      </c>
      <c r="BD66" s="926">
        <f t="shared" si="25"/>
        <v>-14479472.458999999</v>
      </c>
      <c r="BE66" s="959">
        <f t="shared" si="98"/>
        <v>-1</v>
      </c>
      <c r="BF66" s="220"/>
      <c r="BG66" s="226"/>
      <c r="BH66" s="227"/>
      <c r="BI66" s="227"/>
      <c r="BJ66" s="237"/>
      <c r="BK66" s="237"/>
      <c r="BL66" s="237"/>
      <c r="BM66" s="237"/>
      <c r="BN66" s="249"/>
      <c r="BO66" s="237"/>
      <c r="BP66" s="237"/>
      <c r="BQ66" s="237"/>
      <c r="BR66" s="237"/>
      <c r="BS66" s="239"/>
      <c r="BU66" s="100"/>
      <c r="BV66" s="100"/>
    </row>
    <row r="67" spans="1:74" x14ac:dyDescent="0.3">
      <c r="A67" s="874"/>
      <c r="B67" s="234"/>
      <c r="C67" s="104"/>
      <c r="D67" s="581" t="str">
        <f>'Receita-Despesa'!D70</f>
        <v>1 - Treinamento e Educação Permanente</v>
      </c>
      <c r="E67" s="581"/>
      <c r="F67" s="938">
        <f>'Receita-Despesa'!G70</f>
        <v>1000</v>
      </c>
      <c r="G67" s="970"/>
      <c r="H67" s="970">
        <f t="shared" si="11"/>
        <v>-1000</v>
      </c>
      <c r="I67" s="971">
        <f t="shared" si="86"/>
        <v>-1</v>
      </c>
      <c r="J67" s="938">
        <f>'Receita-Despesa'!H70</f>
        <v>1000</v>
      </c>
      <c r="K67" s="970"/>
      <c r="L67" s="970">
        <f t="shared" si="75"/>
        <v>-1000</v>
      </c>
      <c r="M67" s="971">
        <f t="shared" si="87"/>
        <v>-1</v>
      </c>
      <c r="N67" s="938">
        <f>'Receita-Despesa'!I70</f>
        <v>1000</v>
      </c>
      <c r="O67" s="970"/>
      <c r="P67" s="970">
        <f t="shared" si="76"/>
        <v>-1000</v>
      </c>
      <c r="Q67" s="971">
        <f t="shared" si="88"/>
        <v>-1</v>
      </c>
      <c r="R67" s="938">
        <f>'Receita-Despesa'!J70</f>
        <v>1000</v>
      </c>
      <c r="S67" s="970"/>
      <c r="T67" s="970">
        <f t="shared" si="77"/>
        <v>-1000</v>
      </c>
      <c r="U67" s="971">
        <f t="shared" si="89"/>
        <v>-1</v>
      </c>
      <c r="V67" s="938">
        <f>'Receita-Despesa'!K70</f>
        <v>1000</v>
      </c>
      <c r="W67" s="970"/>
      <c r="X67" s="970">
        <f t="shared" si="78"/>
        <v>-1000</v>
      </c>
      <c r="Y67" s="971">
        <f t="shared" si="90"/>
        <v>-1</v>
      </c>
      <c r="Z67" s="938">
        <f>'Receita-Despesa'!L70</f>
        <v>1000</v>
      </c>
      <c r="AA67" s="970"/>
      <c r="AB67" s="970">
        <f t="shared" si="79"/>
        <v>-1000</v>
      </c>
      <c r="AC67" s="971">
        <f t="shared" si="91"/>
        <v>-1</v>
      </c>
      <c r="AD67" s="938">
        <f>'Receita-Despesa'!M70</f>
        <v>1000</v>
      </c>
      <c r="AE67" s="970"/>
      <c r="AF67" s="970">
        <f t="shared" si="80"/>
        <v>-1000</v>
      </c>
      <c r="AG67" s="971">
        <f t="shared" si="92"/>
        <v>-1</v>
      </c>
      <c r="AH67" s="938">
        <f>'Receita-Despesa'!N70</f>
        <v>1000</v>
      </c>
      <c r="AI67" s="970"/>
      <c r="AJ67" s="970">
        <f t="shared" si="81"/>
        <v>-1000</v>
      </c>
      <c r="AK67" s="971">
        <f t="shared" si="93"/>
        <v>-1</v>
      </c>
      <c r="AL67" s="938">
        <f>'Receita-Despesa'!O70</f>
        <v>1000</v>
      </c>
      <c r="AM67" s="970"/>
      <c r="AN67" s="970">
        <f t="shared" si="82"/>
        <v>-1000</v>
      </c>
      <c r="AO67" s="971">
        <f t="shared" si="94"/>
        <v>-1</v>
      </c>
      <c r="AP67" s="938">
        <f>'Receita-Despesa'!P70</f>
        <v>1000</v>
      </c>
      <c r="AQ67" s="970"/>
      <c r="AR67" s="970">
        <f t="shared" si="83"/>
        <v>-1000</v>
      </c>
      <c r="AS67" s="971">
        <f t="shared" si="95"/>
        <v>-1</v>
      </c>
      <c r="AT67" s="938">
        <f>'Receita-Despesa'!Q70</f>
        <v>1000</v>
      </c>
      <c r="AU67" s="970"/>
      <c r="AV67" s="970">
        <f t="shared" si="84"/>
        <v>-1000</v>
      </c>
      <c r="AW67" s="971">
        <f t="shared" si="96"/>
        <v>-1</v>
      </c>
      <c r="AX67" s="938">
        <f>'Receita-Despesa'!R70</f>
        <v>1000</v>
      </c>
      <c r="AY67" s="970"/>
      <c r="AZ67" s="970">
        <f t="shared" si="85"/>
        <v>-1000</v>
      </c>
      <c r="BA67" s="971">
        <f t="shared" si="97"/>
        <v>-1</v>
      </c>
      <c r="BB67" s="924">
        <f t="shared" si="24"/>
        <v>12000</v>
      </c>
      <c r="BC67" s="925">
        <f t="shared" si="24"/>
        <v>0</v>
      </c>
      <c r="BD67" s="926">
        <f t="shared" si="25"/>
        <v>-12000</v>
      </c>
      <c r="BE67" s="959">
        <f t="shared" si="98"/>
        <v>-1</v>
      </c>
      <c r="BF67" s="220"/>
      <c r="BG67" s="226"/>
      <c r="BH67" s="227"/>
      <c r="BI67" s="227"/>
      <c r="BJ67" s="237"/>
      <c r="BK67" s="237"/>
      <c r="BL67" s="237"/>
      <c r="BM67" s="237"/>
      <c r="BN67" s="249"/>
      <c r="BO67" s="237"/>
      <c r="BP67" s="237"/>
      <c r="BQ67" s="237"/>
      <c r="BR67" s="237"/>
      <c r="BS67" s="239"/>
      <c r="BU67" s="100"/>
      <c r="BV67" s="100"/>
    </row>
    <row r="68" spans="1:74" x14ac:dyDescent="0.3">
      <c r="A68" s="874"/>
      <c r="B68" s="234"/>
      <c r="C68" s="274" t="s">
        <v>599</v>
      </c>
      <c r="D68" s="582" t="str">
        <f>'Receita-Despesa'!D71</f>
        <v xml:space="preserve">       2 - Internet</v>
      </c>
      <c r="E68" s="583"/>
      <c r="F68" s="938">
        <f>'Receita-Despesa'!G71</f>
        <v>3535</v>
      </c>
      <c r="G68" s="960"/>
      <c r="H68" s="961">
        <f t="shared" si="11"/>
        <v>-3535</v>
      </c>
      <c r="I68" s="962">
        <f t="shared" si="86"/>
        <v>-1</v>
      </c>
      <c r="J68" s="938">
        <f>'Receita-Despesa'!H71</f>
        <v>3535</v>
      </c>
      <c r="K68" s="960"/>
      <c r="L68" s="961">
        <f t="shared" si="75"/>
        <v>-3535</v>
      </c>
      <c r="M68" s="962">
        <f t="shared" si="87"/>
        <v>-1</v>
      </c>
      <c r="N68" s="938">
        <f>'Receita-Despesa'!I71</f>
        <v>3535</v>
      </c>
      <c r="O68" s="960"/>
      <c r="P68" s="961">
        <f t="shared" si="76"/>
        <v>-3535</v>
      </c>
      <c r="Q68" s="962">
        <f t="shared" si="88"/>
        <v>-1</v>
      </c>
      <c r="R68" s="938">
        <f>'Receita-Despesa'!J71</f>
        <v>3535</v>
      </c>
      <c r="S68" s="960"/>
      <c r="T68" s="961">
        <f t="shared" si="77"/>
        <v>-3535</v>
      </c>
      <c r="U68" s="962">
        <f t="shared" si="89"/>
        <v>-1</v>
      </c>
      <c r="V68" s="938">
        <f>'Receita-Despesa'!K71</f>
        <v>3535</v>
      </c>
      <c r="W68" s="960"/>
      <c r="X68" s="961">
        <f t="shared" si="78"/>
        <v>-3535</v>
      </c>
      <c r="Y68" s="962">
        <f t="shared" si="90"/>
        <v>-1</v>
      </c>
      <c r="Z68" s="938">
        <f>'Receita-Despesa'!L71</f>
        <v>3535</v>
      </c>
      <c r="AA68" s="960"/>
      <c r="AB68" s="961">
        <f t="shared" si="79"/>
        <v>-3535</v>
      </c>
      <c r="AC68" s="962">
        <f t="shared" si="91"/>
        <v>-1</v>
      </c>
      <c r="AD68" s="938">
        <f>'Receita-Despesa'!M71</f>
        <v>3535</v>
      </c>
      <c r="AE68" s="960"/>
      <c r="AF68" s="961">
        <f t="shared" si="80"/>
        <v>-3535</v>
      </c>
      <c r="AG68" s="962">
        <f t="shared" si="92"/>
        <v>-1</v>
      </c>
      <c r="AH68" s="938">
        <f>'Receita-Despesa'!N71</f>
        <v>3535</v>
      </c>
      <c r="AI68" s="960"/>
      <c r="AJ68" s="961">
        <f t="shared" si="81"/>
        <v>-3535</v>
      </c>
      <c r="AK68" s="962">
        <f t="shared" si="93"/>
        <v>-1</v>
      </c>
      <c r="AL68" s="938">
        <f>'Receita-Despesa'!O71</f>
        <v>3535</v>
      </c>
      <c r="AM68" s="960"/>
      <c r="AN68" s="961">
        <f t="shared" si="82"/>
        <v>-3535</v>
      </c>
      <c r="AO68" s="962">
        <f t="shared" si="94"/>
        <v>-1</v>
      </c>
      <c r="AP68" s="938">
        <f>'Receita-Despesa'!P71</f>
        <v>3535</v>
      </c>
      <c r="AQ68" s="960"/>
      <c r="AR68" s="961">
        <f t="shared" si="83"/>
        <v>-3535</v>
      </c>
      <c r="AS68" s="962">
        <f t="shared" si="95"/>
        <v>-1</v>
      </c>
      <c r="AT68" s="938">
        <f>'Receita-Despesa'!Q71</f>
        <v>3535</v>
      </c>
      <c r="AU68" s="960"/>
      <c r="AV68" s="961">
        <f t="shared" si="84"/>
        <v>-3535</v>
      </c>
      <c r="AW68" s="962">
        <f t="shared" si="96"/>
        <v>-1</v>
      </c>
      <c r="AX68" s="938">
        <f>'Receita-Despesa'!R71</f>
        <v>3535</v>
      </c>
      <c r="AY68" s="960"/>
      <c r="AZ68" s="961">
        <f t="shared" si="85"/>
        <v>-3535</v>
      </c>
      <c r="BA68" s="962">
        <f t="shared" si="97"/>
        <v>-1</v>
      </c>
      <c r="BB68" s="924">
        <f t="shared" si="24"/>
        <v>42420</v>
      </c>
      <c r="BC68" s="925">
        <f t="shared" si="24"/>
        <v>0</v>
      </c>
      <c r="BD68" s="926">
        <f t="shared" si="25"/>
        <v>-42420</v>
      </c>
      <c r="BE68" s="963">
        <f t="shared" si="98"/>
        <v>-1</v>
      </c>
      <c r="BF68" s="220"/>
      <c r="BG68" s="226"/>
      <c r="BH68" s="227"/>
      <c r="BI68" s="227"/>
      <c r="BJ68" s="237"/>
      <c r="BK68" s="237"/>
      <c r="BL68" s="237"/>
      <c r="BM68" s="237"/>
      <c r="BN68" s="249"/>
      <c r="BO68" s="237"/>
      <c r="BP68" s="237"/>
      <c r="BQ68" s="237"/>
      <c r="BR68" s="237"/>
      <c r="BS68" s="239"/>
      <c r="BU68" s="100"/>
      <c r="BV68" s="100"/>
    </row>
    <row r="69" spans="1:74" x14ac:dyDescent="0.3">
      <c r="A69" s="874"/>
      <c r="B69" s="234"/>
      <c r="C69" s="274" t="s">
        <v>600</v>
      </c>
      <c r="D69" s="582" t="str">
        <f>'Receita-Despesa'!D72</f>
        <v xml:space="preserve">       3- Assessoria RH / Recrutamento e Seleção de Pessoal</v>
      </c>
      <c r="E69" s="583"/>
      <c r="F69" s="938">
        <f>'Receita-Despesa'!G72</f>
        <v>0</v>
      </c>
      <c r="G69" s="960"/>
      <c r="H69" s="961">
        <f t="shared" si="11"/>
        <v>0</v>
      </c>
      <c r="I69" s="962" t="e">
        <f t="shared" si="86"/>
        <v>#DIV/0!</v>
      </c>
      <c r="J69" s="938">
        <f>'Receita-Despesa'!H72</f>
        <v>0</v>
      </c>
      <c r="K69" s="960"/>
      <c r="L69" s="961">
        <f t="shared" si="75"/>
        <v>0</v>
      </c>
      <c r="M69" s="962" t="e">
        <f t="shared" si="87"/>
        <v>#DIV/0!</v>
      </c>
      <c r="N69" s="938">
        <f>'Receita-Despesa'!I72</f>
        <v>0</v>
      </c>
      <c r="O69" s="960"/>
      <c r="P69" s="961">
        <f t="shared" si="76"/>
        <v>0</v>
      </c>
      <c r="Q69" s="962" t="e">
        <f t="shared" si="88"/>
        <v>#DIV/0!</v>
      </c>
      <c r="R69" s="938">
        <f>'Receita-Despesa'!J72</f>
        <v>0</v>
      </c>
      <c r="S69" s="960"/>
      <c r="T69" s="961">
        <f t="shared" si="77"/>
        <v>0</v>
      </c>
      <c r="U69" s="962" t="e">
        <f t="shared" si="89"/>
        <v>#DIV/0!</v>
      </c>
      <c r="V69" s="938">
        <f>'Receita-Despesa'!K72</f>
        <v>0</v>
      </c>
      <c r="W69" s="960"/>
      <c r="X69" s="961">
        <f t="shared" si="78"/>
        <v>0</v>
      </c>
      <c r="Y69" s="962" t="e">
        <f t="shared" si="90"/>
        <v>#DIV/0!</v>
      </c>
      <c r="Z69" s="938">
        <f>'Receita-Despesa'!L72</f>
        <v>0</v>
      </c>
      <c r="AA69" s="960"/>
      <c r="AB69" s="961">
        <f t="shared" si="79"/>
        <v>0</v>
      </c>
      <c r="AC69" s="962" t="e">
        <f t="shared" si="91"/>
        <v>#DIV/0!</v>
      </c>
      <c r="AD69" s="938">
        <f>'Receita-Despesa'!M72</f>
        <v>0</v>
      </c>
      <c r="AE69" s="960"/>
      <c r="AF69" s="961">
        <f t="shared" si="80"/>
        <v>0</v>
      </c>
      <c r="AG69" s="962" t="e">
        <f t="shared" si="92"/>
        <v>#DIV/0!</v>
      </c>
      <c r="AH69" s="938">
        <f>'Receita-Despesa'!N72</f>
        <v>0</v>
      </c>
      <c r="AI69" s="960"/>
      <c r="AJ69" s="961">
        <f t="shared" si="81"/>
        <v>0</v>
      </c>
      <c r="AK69" s="962" t="e">
        <f t="shared" si="93"/>
        <v>#DIV/0!</v>
      </c>
      <c r="AL69" s="938">
        <f>'Receita-Despesa'!O72</f>
        <v>0</v>
      </c>
      <c r="AM69" s="960"/>
      <c r="AN69" s="961">
        <f t="shared" si="82"/>
        <v>0</v>
      </c>
      <c r="AO69" s="962" t="e">
        <f t="shared" si="94"/>
        <v>#DIV/0!</v>
      </c>
      <c r="AP69" s="938">
        <f>'Receita-Despesa'!P72</f>
        <v>0</v>
      </c>
      <c r="AQ69" s="960"/>
      <c r="AR69" s="961">
        <f t="shared" si="83"/>
        <v>0</v>
      </c>
      <c r="AS69" s="962" t="e">
        <f t="shared" si="95"/>
        <v>#DIV/0!</v>
      </c>
      <c r="AT69" s="938">
        <f>'Receita-Despesa'!Q72</f>
        <v>0</v>
      </c>
      <c r="AU69" s="960"/>
      <c r="AV69" s="961">
        <f t="shared" si="84"/>
        <v>0</v>
      </c>
      <c r="AW69" s="962" t="e">
        <f t="shared" si="96"/>
        <v>#DIV/0!</v>
      </c>
      <c r="AX69" s="938">
        <f>'Receita-Despesa'!R72</f>
        <v>0</v>
      </c>
      <c r="AY69" s="960"/>
      <c r="AZ69" s="961">
        <f t="shared" si="85"/>
        <v>0</v>
      </c>
      <c r="BA69" s="962" t="e">
        <f t="shared" si="97"/>
        <v>#DIV/0!</v>
      </c>
      <c r="BB69" s="924">
        <f t="shared" si="24"/>
        <v>0</v>
      </c>
      <c r="BC69" s="925">
        <f t="shared" si="24"/>
        <v>0</v>
      </c>
      <c r="BD69" s="926">
        <f t="shared" si="25"/>
        <v>0</v>
      </c>
      <c r="BE69" s="963" t="e">
        <f t="shared" si="98"/>
        <v>#DIV/0!</v>
      </c>
      <c r="BF69" s="220"/>
      <c r="BG69" s="226"/>
      <c r="BH69" s="227"/>
      <c r="BI69" s="227"/>
      <c r="BJ69" s="237"/>
      <c r="BK69" s="237"/>
      <c r="BL69" s="237"/>
      <c r="BM69" s="237"/>
      <c r="BN69" s="249"/>
      <c r="BO69" s="237"/>
      <c r="BP69" s="237"/>
      <c r="BQ69" s="237"/>
      <c r="BR69" s="237"/>
      <c r="BS69" s="239"/>
      <c r="BU69" s="100"/>
      <c r="BV69" s="100"/>
    </row>
    <row r="70" spans="1:74" x14ac:dyDescent="0.3">
      <c r="A70" s="874"/>
      <c r="B70" s="234"/>
      <c r="C70" s="274" t="s">
        <v>601</v>
      </c>
      <c r="D70" s="582" t="str">
        <f>'Receita-Despesa'!D73</f>
        <v xml:space="preserve">        4- Dosimetria</v>
      </c>
      <c r="E70" s="583"/>
      <c r="F70" s="938">
        <f>'Receita-Despesa'!G73</f>
        <v>560</v>
      </c>
      <c r="G70" s="960"/>
      <c r="H70" s="961">
        <f t="shared" si="11"/>
        <v>-560</v>
      </c>
      <c r="I70" s="962">
        <f t="shared" si="86"/>
        <v>-1</v>
      </c>
      <c r="J70" s="938">
        <f>'Receita-Despesa'!H73</f>
        <v>560</v>
      </c>
      <c r="K70" s="960"/>
      <c r="L70" s="961">
        <f t="shared" si="75"/>
        <v>-560</v>
      </c>
      <c r="M70" s="962">
        <f t="shared" si="87"/>
        <v>-1</v>
      </c>
      <c r="N70" s="938">
        <f>'Receita-Despesa'!I73</f>
        <v>560</v>
      </c>
      <c r="O70" s="960"/>
      <c r="P70" s="961">
        <f t="shared" si="76"/>
        <v>-560</v>
      </c>
      <c r="Q70" s="962">
        <f t="shared" si="88"/>
        <v>-1</v>
      </c>
      <c r="R70" s="938">
        <f>'Receita-Despesa'!J73</f>
        <v>560</v>
      </c>
      <c r="S70" s="960"/>
      <c r="T70" s="961">
        <f t="shared" si="77"/>
        <v>-560</v>
      </c>
      <c r="U70" s="962">
        <f t="shared" si="89"/>
        <v>-1</v>
      </c>
      <c r="V70" s="938">
        <f>'Receita-Despesa'!K73</f>
        <v>560</v>
      </c>
      <c r="W70" s="960"/>
      <c r="X70" s="961">
        <f t="shared" si="78"/>
        <v>-560</v>
      </c>
      <c r="Y70" s="962">
        <f t="shared" si="90"/>
        <v>-1</v>
      </c>
      <c r="Z70" s="938">
        <f>'Receita-Despesa'!L73</f>
        <v>560</v>
      </c>
      <c r="AA70" s="960"/>
      <c r="AB70" s="961">
        <f t="shared" si="79"/>
        <v>-560</v>
      </c>
      <c r="AC70" s="962">
        <f t="shared" si="91"/>
        <v>-1</v>
      </c>
      <c r="AD70" s="938">
        <f>'Receita-Despesa'!M73</f>
        <v>595</v>
      </c>
      <c r="AE70" s="960"/>
      <c r="AF70" s="961">
        <f t="shared" si="80"/>
        <v>-595</v>
      </c>
      <c r="AG70" s="962">
        <f t="shared" si="92"/>
        <v>-1</v>
      </c>
      <c r="AH70" s="938">
        <f>'Receita-Despesa'!N73</f>
        <v>595</v>
      </c>
      <c r="AI70" s="960"/>
      <c r="AJ70" s="961">
        <f t="shared" si="81"/>
        <v>-595</v>
      </c>
      <c r="AK70" s="962">
        <f t="shared" si="93"/>
        <v>-1</v>
      </c>
      <c r="AL70" s="938">
        <f>'Receita-Despesa'!O73</f>
        <v>595</v>
      </c>
      <c r="AM70" s="960"/>
      <c r="AN70" s="961">
        <f t="shared" si="82"/>
        <v>-595</v>
      </c>
      <c r="AO70" s="962">
        <f t="shared" si="94"/>
        <v>-1</v>
      </c>
      <c r="AP70" s="938">
        <f>'Receita-Despesa'!P73</f>
        <v>595</v>
      </c>
      <c r="AQ70" s="960"/>
      <c r="AR70" s="961">
        <f t="shared" si="83"/>
        <v>-595</v>
      </c>
      <c r="AS70" s="962">
        <f t="shared" si="95"/>
        <v>-1</v>
      </c>
      <c r="AT70" s="938">
        <f>'Receita-Despesa'!Q73</f>
        <v>595</v>
      </c>
      <c r="AU70" s="960"/>
      <c r="AV70" s="961">
        <f t="shared" si="84"/>
        <v>-595</v>
      </c>
      <c r="AW70" s="962">
        <f t="shared" si="96"/>
        <v>-1</v>
      </c>
      <c r="AX70" s="938">
        <f>'Receita-Despesa'!R73</f>
        <v>595</v>
      </c>
      <c r="AY70" s="960"/>
      <c r="AZ70" s="961">
        <f t="shared" si="85"/>
        <v>-595</v>
      </c>
      <c r="BA70" s="962">
        <f t="shared" si="97"/>
        <v>-1</v>
      </c>
      <c r="BB70" s="924">
        <f t="shared" si="24"/>
        <v>6930</v>
      </c>
      <c r="BC70" s="925">
        <f t="shared" si="24"/>
        <v>0</v>
      </c>
      <c r="BD70" s="926">
        <f t="shared" si="25"/>
        <v>-6930</v>
      </c>
      <c r="BE70" s="963">
        <f t="shared" si="98"/>
        <v>-1</v>
      </c>
      <c r="BF70" s="220"/>
      <c r="BG70" s="226"/>
      <c r="BH70" s="227"/>
      <c r="BI70" s="227"/>
      <c r="BJ70" s="237"/>
      <c r="BK70" s="237"/>
      <c r="BL70" s="237"/>
      <c r="BM70" s="237"/>
      <c r="BN70" s="249"/>
      <c r="BO70" s="237"/>
      <c r="BP70" s="237"/>
      <c r="BQ70" s="237"/>
      <c r="BR70" s="237"/>
      <c r="BS70" s="239"/>
      <c r="BU70" s="100"/>
      <c r="BV70" s="100"/>
    </row>
    <row r="71" spans="1:74" x14ac:dyDescent="0.3">
      <c r="A71" s="874"/>
      <c r="B71" s="234"/>
      <c r="C71" s="274" t="s">
        <v>602</v>
      </c>
      <c r="D71" s="582" t="str">
        <f>'Receita-Despesa'!D74</f>
        <v xml:space="preserve">        5- Assessorias (desenvolvimento, implantação, suporte)</v>
      </c>
      <c r="E71" s="583"/>
      <c r="F71" s="938">
        <f>'Receita-Despesa'!G74</f>
        <v>0</v>
      </c>
      <c r="G71" s="960"/>
      <c r="H71" s="961">
        <f t="shared" si="11"/>
        <v>0</v>
      </c>
      <c r="I71" s="962" t="e">
        <f t="shared" si="86"/>
        <v>#DIV/0!</v>
      </c>
      <c r="J71" s="938">
        <f>'Receita-Despesa'!H74</f>
        <v>0</v>
      </c>
      <c r="K71" s="960"/>
      <c r="L71" s="961">
        <f t="shared" si="75"/>
        <v>0</v>
      </c>
      <c r="M71" s="962" t="e">
        <f t="shared" si="87"/>
        <v>#DIV/0!</v>
      </c>
      <c r="N71" s="938">
        <f>'Receita-Despesa'!I74</f>
        <v>0</v>
      </c>
      <c r="O71" s="960"/>
      <c r="P71" s="961">
        <f t="shared" si="76"/>
        <v>0</v>
      </c>
      <c r="Q71" s="962" t="e">
        <f t="shared" si="88"/>
        <v>#DIV/0!</v>
      </c>
      <c r="R71" s="938">
        <f>'Receita-Despesa'!J74</f>
        <v>0</v>
      </c>
      <c r="S71" s="960"/>
      <c r="T71" s="961">
        <f t="shared" si="77"/>
        <v>0</v>
      </c>
      <c r="U71" s="962" t="e">
        <f t="shared" si="89"/>
        <v>#DIV/0!</v>
      </c>
      <c r="V71" s="938">
        <f>'Receita-Despesa'!K74</f>
        <v>0</v>
      </c>
      <c r="W71" s="960"/>
      <c r="X71" s="961">
        <f t="shared" si="78"/>
        <v>0</v>
      </c>
      <c r="Y71" s="962" t="e">
        <f t="shared" si="90"/>
        <v>#DIV/0!</v>
      </c>
      <c r="Z71" s="938">
        <f>'Receita-Despesa'!L74</f>
        <v>0</v>
      </c>
      <c r="AA71" s="960"/>
      <c r="AB71" s="961">
        <f t="shared" si="79"/>
        <v>0</v>
      </c>
      <c r="AC71" s="962" t="e">
        <f t="shared" si="91"/>
        <v>#DIV/0!</v>
      </c>
      <c r="AD71" s="938">
        <f>'Receita-Despesa'!M74</f>
        <v>0</v>
      </c>
      <c r="AE71" s="960"/>
      <c r="AF71" s="961">
        <f t="shared" si="80"/>
        <v>0</v>
      </c>
      <c r="AG71" s="962" t="e">
        <f t="shared" si="92"/>
        <v>#DIV/0!</v>
      </c>
      <c r="AH71" s="938">
        <f>'Receita-Despesa'!N74</f>
        <v>0</v>
      </c>
      <c r="AI71" s="960"/>
      <c r="AJ71" s="961">
        <f t="shared" si="81"/>
        <v>0</v>
      </c>
      <c r="AK71" s="962" t="e">
        <f t="shared" si="93"/>
        <v>#DIV/0!</v>
      </c>
      <c r="AL71" s="938">
        <f>'Receita-Despesa'!O74</f>
        <v>0</v>
      </c>
      <c r="AM71" s="960"/>
      <c r="AN71" s="961">
        <f t="shared" si="82"/>
        <v>0</v>
      </c>
      <c r="AO71" s="962" t="e">
        <f t="shared" si="94"/>
        <v>#DIV/0!</v>
      </c>
      <c r="AP71" s="938">
        <f>'Receita-Despesa'!P74</f>
        <v>0</v>
      </c>
      <c r="AQ71" s="960"/>
      <c r="AR71" s="961">
        <f t="shared" si="83"/>
        <v>0</v>
      </c>
      <c r="AS71" s="962" t="e">
        <f t="shared" si="95"/>
        <v>#DIV/0!</v>
      </c>
      <c r="AT71" s="938">
        <f>'Receita-Despesa'!Q74</f>
        <v>0</v>
      </c>
      <c r="AU71" s="960"/>
      <c r="AV71" s="961">
        <f t="shared" si="84"/>
        <v>0</v>
      </c>
      <c r="AW71" s="962" t="e">
        <f t="shared" si="96"/>
        <v>#DIV/0!</v>
      </c>
      <c r="AX71" s="938">
        <f>'Receita-Despesa'!R74</f>
        <v>0</v>
      </c>
      <c r="AY71" s="960"/>
      <c r="AZ71" s="961">
        <f t="shared" si="85"/>
        <v>0</v>
      </c>
      <c r="BA71" s="962" t="e">
        <f t="shared" si="97"/>
        <v>#DIV/0!</v>
      </c>
      <c r="BB71" s="924">
        <f t="shared" si="24"/>
        <v>0</v>
      </c>
      <c r="BC71" s="925">
        <f t="shared" si="24"/>
        <v>0</v>
      </c>
      <c r="BD71" s="926">
        <f t="shared" si="25"/>
        <v>0</v>
      </c>
      <c r="BE71" s="963" t="e">
        <f t="shared" si="98"/>
        <v>#DIV/0!</v>
      </c>
      <c r="BF71" s="220"/>
      <c r="BG71" s="226"/>
      <c r="BH71" s="227"/>
      <c r="BI71" s="227"/>
      <c r="BJ71" s="237"/>
      <c r="BK71" s="237"/>
      <c r="BL71" s="237"/>
      <c r="BM71" s="237"/>
      <c r="BN71" s="249"/>
      <c r="BO71" s="237"/>
      <c r="BP71" s="237"/>
      <c r="BQ71" s="237"/>
      <c r="BR71" s="237"/>
      <c r="BS71" s="239"/>
      <c r="BU71" s="100"/>
      <c r="BV71" s="100"/>
    </row>
    <row r="72" spans="1:74" x14ac:dyDescent="0.3">
      <c r="A72" s="874"/>
      <c r="B72" s="234"/>
      <c r="C72" s="274" t="s">
        <v>603</v>
      </c>
      <c r="D72" s="582" t="str">
        <f>'Receita-Despesa'!D75</f>
        <v xml:space="preserve">        6- Assinatura TV a cabo</v>
      </c>
      <c r="E72" s="583"/>
      <c r="F72" s="938">
        <f>'Receita-Despesa'!G75</f>
        <v>0</v>
      </c>
      <c r="G72" s="960"/>
      <c r="H72" s="961">
        <f t="shared" si="11"/>
        <v>0</v>
      </c>
      <c r="I72" s="962" t="e">
        <f t="shared" si="86"/>
        <v>#DIV/0!</v>
      </c>
      <c r="J72" s="938">
        <f>'Receita-Despesa'!H75</f>
        <v>0</v>
      </c>
      <c r="K72" s="960"/>
      <c r="L72" s="961">
        <f t="shared" si="75"/>
        <v>0</v>
      </c>
      <c r="M72" s="962" t="e">
        <f t="shared" si="87"/>
        <v>#DIV/0!</v>
      </c>
      <c r="N72" s="938">
        <f>'Receita-Despesa'!I75</f>
        <v>0</v>
      </c>
      <c r="O72" s="960"/>
      <c r="P72" s="961">
        <f t="shared" si="76"/>
        <v>0</v>
      </c>
      <c r="Q72" s="962" t="e">
        <f t="shared" si="88"/>
        <v>#DIV/0!</v>
      </c>
      <c r="R72" s="938">
        <f>'Receita-Despesa'!J75</f>
        <v>0</v>
      </c>
      <c r="S72" s="960"/>
      <c r="T72" s="961">
        <f t="shared" si="77"/>
        <v>0</v>
      </c>
      <c r="U72" s="962" t="e">
        <f t="shared" si="89"/>
        <v>#DIV/0!</v>
      </c>
      <c r="V72" s="938">
        <f>'Receita-Despesa'!K75</f>
        <v>0</v>
      </c>
      <c r="W72" s="960"/>
      <c r="X72" s="961">
        <f t="shared" si="78"/>
        <v>0</v>
      </c>
      <c r="Y72" s="962" t="e">
        <f t="shared" si="90"/>
        <v>#DIV/0!</v>
      </c>
      <c r="Z72" s="938">
        <f>'Receita-Despesa'!L75</f>
        <v>0</v>
      </c>
      <c r="AA72" s="960"/>
      <c r="AB72" s="961">
        <f t="shared" si="79"/>
        <v>0</v>
      </c>
      <c r="AC72" s="962" t="e">
        <f t="shared" si="91"/>
        <v>#DIV/0!</v>
      </c>
      <c r="AD72" s="938">
        <f>'Receita-Despesa'!M75</f>
        <v>0</v>
      </c>
      <c r="AE72" s="960"/>
      <c r="AF72" s="961">
        <f t="shared" si="80"/>
        <v>0</v>
      </c>
      <c r="AG72" s="962" t="e">
        <f t="shared" si="92"/>
        <v>#DIV/0!</v>
      </c>
      <c r="AH72" s="938">
        <f>'Receita-Despesa'!N75</f>
        <v>0</v>
      </c>
      <c r="AI72" s="960"/>
      <c r="AJ72" s="961">
        <f t="shared" si="81"/>
        <v>0</v>
      </c>
      <c r="AK72" s="962" t="e">
        <f t="shared" si="93"/>
        <v>#DIV/0!</v>
      </c>
      <c r="AL72" s="938">
        <f>'Receita-Despesa'!O75</f>
        <v>0</v>
      </c>
      <c r="AM72" s="960"/>
      <c r="AN72" s="961">
        <f t="shared" si="82"/>
        <v>0</v>
      </c>
      <c r="AO72" s="962" t="e">
        <f t="shared" si="94"/>
        <v>#DIV/0!</v>
      </c>
      <c r="AP72" s="938">
        <f>'Receita-Despesa'!P75</f>
        <v>0</v>
      </c>
      <c r="AQ72" s="960"/>
      <c r="AR72" s="961">
        <f t="shared" si="83"/>
        <v>0</v>
      </c>
      <c r="AS72" s="962" t="e">
        <f t="shared" si="95"/>
        <v>#DIV/0!</v>
      </c>
      <c r="AT72" s="938">
        <f>'Receita-Despesa'!Q75</f>
        <v>0</v>
      </c>
      <c r="AU72" s="960"/>
      <c r="AV72" s="961">
        <f t="shared" si="84"/>
        <v>0</v>
      </c>
      <c r="AW72" s="962" t="e">
        <f t="shared" si="96"/>
        <v>#DIV/0!</v>
      </c>
      <c r="AX72" s="938">
        <f>'Receita-Despesa'!R75</f>
        <v>0</v>
      </c>
      <c r="AY72" s="960"/>
      <c r="AZ72" s="961">
        <f t="shared" si="85"/>
        <v>0</v>
      </c>
      <c r="BA72" s="962" t="e">
        <f t="shared" si="97"/>
        <v>#DIV/0!</v>
      </c>
      <c r="BB72" s="924">
        <f t="shared" si="24"/>
        <v>0</v>
      </c>
      <c r="BC72" s="925">
        <f t="shared" si="24"/>
        <v>0</v>
      </c>
      <c r="BD72" s="926">
        <f t="shared" si="25"/>
        <v>0</v>
      </c>
      <c r="BE72" s="963" t="e">
        <f t="shared" si="98"/>
        <v>#DIV/0!</v>
      </c>
      <c r="BF72" s="220"/>
      <c r="BG72" s="226"/>
      <c r="BH72" s="227"/>
      <c r="BI72" s="227"/>
      <c r="BJ72" s="237"/>
      <c r="BK72" s="237"/>
      <c r="BL72" s="237"/>
      <c r="BM72" s="237"/>
      <c r="BN72" s="249"/>
      <c r="BO72" s="237"/>
      <c r="BP72" s="237"/>
      <c r="BQ72" s="237"/>
      <c r="BR72" s="237"/>
      <c r="BS72" s="239"/>
      <c r="BU72" s="100"/>
      <c r="BV72" s="100"/>
    </row>
    <row r="73" spans="1:74" x14ac:dyDescent="0.3">
      <c r="A73" s="874"/>
      <c r="B73" s="234"/>
      <c r="C73" s="274" t="s">
        <v>604</v>
      </c>
      <c r="D73" s="582" t="str">
        <f>'Receita-Despesa'!D76</f>
        <v xml:space="preserve">        7-  Licenças / atualização de software (mensalidades)</v>
      </c>
      <c r="E73" s="583"/>
      <c r="F73" s="938">
        <f>'Receita-Despesa'!G76</f>
        <v>1340</v>
      </c>
      <c r="G73" s="960"/>
      <c r="H73" s="961">
        <f t="shared" si="11"/>
        <v>-1340</v>
      </c>
      <c r="I73" s="962">
        <f t="shared" si="86"/>
        <v>-1</v>
      </c>
      <c r="J73" s="938">
        <f>'Receita-Despesa'!H76</f>
        <v>1340</v>
      </c>
      <c r="K73" s="960"/>
      <c r="L73" s="961">
        <f t="shared" si="75"/>
        <v>-1340</v>
      </c>
      <c r="M73" s="962">
        <f t="shared" si="87"/>
        <v>-1</v>
      </c>
      <c r="N73" s="938">
        <f>'Receita-Despesa'!I76</f>
        <v>1340</v>
      </c>
      <c r="O73" s="960"/>
      <c r="P73" s="961">
        <f t="shared" si="76"/>
        <v>-1340</v>
      </c>
      <c r="Q73" s="962">
        <f t="shared" si="88"/>
        <v>-1</v>
      </c>
      <c r="R73" s="938">
        <f>'Receita-Despesa'!J76</f>
        <v>1340</v>
      </c>
      <c r="S73" s="960"/>
      <c r="T73" s="961">
        <f t="shared" si="77"/>
        <v>-1340</v>
      </c>
      <c r="U73" s="962">
        <f t="shared" si="89"/>
        <v>-1</v>
      </c>
      <c r="V73" s="938">
        <f>'Receita-Despesa'!K76</f>
        <v>1340</v>
      </c>
      <c r="W73" s="960"/>
      <c r="X73" s="961">
        <f t="shared" si="78"/>
        <v>-1340</v>
      </c>
      <c r="Y73" s="962">
        <f t="shared" si="90"/>
        <v>-1</v>
      </c>
      <c r="Z73" s="938">
        <f>'Receita-Despesa'!L76</f>
        <v>1340</v>
      </c>
      <c r="AA73" s="960"/>
      <c r="AB73" s="961">
        <f t="shared" si="79"/>
        <v>-1340</v>
      </c>
      <c r="AC73" s="962">
        <f t="shared" si="91"/>
        <v>-1</v>
      </c>
      <c r="AD73" s="938">
        <f>'Receita-Despesa'!M76</f>
        <v>1340</v>
      </c>
      <c r="AE73" s="960"/>
      <c r="AF73" s="961">
        <f t="shared" si="80"/>
        <v>-1340</v>
      </c>
      <c r="AG73" s="962">
        <f t="shared" si="92"/>
        <v>-1</v>
      </c>
      <c r="AH73" s="938">
        <f>'Receita-Despesa'!N76</f>
        <v>1340</v>
      </c>
      <c r="AI73" s="960"/>
      <c r="AJ73" s="961">
        <f t="shared" si="81"/>
        <v>-1340</v>
      </c>
      <c r="AK73" s="962">
        <f t="shared" si="93"/>
        <v>-1</v>
      </c>
      <c r="AL73" s="938">
        <f>'Receita-Despesa'!O76</f>
        <v>1340</v>
      </c>
      <c r="AM73" s="960"/>
      <c r="AN73" s="961">
        <f t="shared" si="82"/>
        <v>-1340</v>
      </c>
      <c r="AO73" s="962">
        <f t="shared" si="94"/>
        <v>-1</v>
      </c>
      <c r="AP73" s="938">
        <f>'Receita-Despesa'!P76</f>
        <v>1340</v>
      </c>
      <c r="AQ73" s="960"/>
      <c r="AR73" s="961">
        <f t="shared" si="83"/>
        <v>-1340</v>
      </c>
      <c r="AS73" s="962">
        <f t="shared" si="95"/>
        <v>-1</v>
      </c>
      <c r="AT73" s="938">
        <f>'Receita-Despesa'!Q76</f>
        <v>1340</v>
      </c>
      <c r="AU73" s="960"/>
      <c r="AV73" s="961">
        <f t="shared" si="84"/>
        <v>-1340</v>
      </c>
      <c r="AW73" s="962">
        <f t="shared" si="96"/>
        <v>-1</v>
      </c>
      <c r="AX73" s="938">
        <f>'Receita-Despesa'!R76</f>
        <v>1340</v>
      </c>
      <c r="AY73" s="960"/>
      <c r="AZ73" s="961">
        <f t="shared" si="85"/>
        <v>-1340</v>
      </c>
      <c r="BA73" s="962">
        <f t="shared" si="97"/>
        <v>-1</v>
      </c>
      <c r="BB73" s="924">
        <f t="shared" si="24"/>
        <v>16080</v>
      </c>
      <c r="BC73" s="925">
        <f t="shared" si="24"/>
        <v>0</v>
      </c>
      <c r="BD73" s="926">
        <f t="shared" si="25"/>
        <v>-16080</v>
      </c>
      <c r="BE73" s="963">
        <f t="shared" si="98"/>
        <v>-1</v>
      </c>
      <c r="BF73" s="220"/>
      <c r="BG73" s="226"/>
      <c r="BH73" s="227"/>
      <c r="BI73" s="227"/>
      <c r="BJ73" s="237"/>
      <c r="BK73" s="237"/>
      <c r="BL73" s="237"/>
      <c r="BM73" s="237"/>
      <c r="BN73" s="249"/>
      <c r="BO73" s="237"/>
      <c r="BP73" s="237"/>
      <c r="BQ73" s="237"/>
      <c r="BR73" s="237"/>
      <c r="BS73" s="239"/>
      <c r="BU73" s="100"/>
      <c r="BV73" s="100"/>
    </row>
    <row r="74" spans="1:74" x14ac:dyDescent="0.3">
      <c r="A74" s="874"/>
      <c r="B74" s="234"/>
      <c r="C74" s="274" t="s">
        <v>605</v>
      </c>
      <c r="D74" s="582" t="str">
        <f>'Receita-Despesa'!D77</f>
        <v xml:space="preserve">        8- Assessoria Qualidade/Acreditação</v>
      </c>
      <c r="E74" s="583"/>
      <c r="F74" s="938">
        <f>'Receita-Despesa'!G77</f>
        <v>0</v>
      </c>
      <c r="G74" s="960"/>
      <c r="H74" s="961">
        <f t="shared" si="11"/>
        <v>0</v>
      </c>
      <c r="I74" s="962" t="e">
        <f t="shared" si="86"/>
        <v>#DIV/0!</v>
      </c>
      <c r="J74" s="938">
        <f>'Receita-Despesa'!H77</f>
        <v>0</v>
      </c>
      <c r="K74" s="960"/>
      <c r="L74" s="961">
        <f t="shared" si="75"/>
        <v>0</v>
      </c>
      <c r="M74" s="962" t="e">
        <f t="shared" si="87"/>
        <v>#DIV/0!</v>
      </c>
      <c r="N74" s="938">
        <f>'Receita-Despesa'!I77</f>
        <v>0</v>
      </c>
      <c r="O74" s="960"/>
      <c r="P74" s="961">
        <f t="shared" si="76"/>
        <v>0</v>
      </c>
      <c r="Q74" s="962" t="e">
        <f t="shared" si="88"/>
        <v>#DIV/0!</v>
      </c>
      <c r="R74" s="938">
        <f>'Receita-Despesa'!J77</f>
        <v>0</v>
      </c>
      <c r="S74" s="960"/>
      <c r="T74" s="961">
        <f t="shared" si="77"/>
        <v>0</v>
      </c>
      <c r="U74" s="962" t="e">
        <f t="shared" si="89"/>
        <v>#DIV/0!</v>
      </c>
      <c r="V74" s="938">
        <f>'Receita-Despesa'!K77</f>
        <v>0</v>
      </c>
      <c r="W74" s="960"/>
      <c r="X74" s="961">
        <f t="shared" si="78"/>
        <v>0</v>
      </c>
      <c r="Y74" s="962" t="e">
        <f t="shared" si="90"/>
        <v>#DIV/0!</v>
      </c>
      <c r="Z74" s="938">
        <f>'Receita-Despesa'!L77</f>
        <v>0</v>
      </c>
      <c r="AA74" s="960"/>
      <c r="AB74" s="961">
        <f t="shared" si="79"/>
        <v>0</v>
      </c>
      <c r="AC74" s="962" t="e">
        <f t="shared" si="91"/>
        <v>#DIV/0!</v>
      </c>
      <c r="AD74" s="938">
        <f>'Receita-Despesa'!M77</f>
        <v>0</v>
      </c>
      <c r="AE74" s="960"/>
      <c r="AF74" s="961">
        <f t="shared" si="80"/>
        <v>0</v>
      </c>
      <c r="AG74" s="962" t="e">
        <f t="shared" si="92"/>
        <v>#DIV/0!</v>
      </c>
      <c r="AH74" s="938">
        <f>'Receita-Despesa'!N77</f>
        <v>0</v>
      </c>
      <c r="AI74" s="960"/>
      <c r="AJ74" s="961">
        <f t="shared" si="81"/>
        <v>0</v>
      </c>
      <c r="AK74" s="962" t="e">
        <f t="shared" si="93"/>
        <v>#DIV/0!</v>
      </c>
      <c r="AL74" s="938">
        <f>'Receita-Despesa'!O77</f>
        <v>0</v>
      </c>
      <c r="AM74" s="960"/>
      <c r="AN74" s="961">
        <f t="shared" si="82"/>
        <v>0</v>
      </c>
      <c r="AO74" s="962" t="e">
        <f t="shared" si="94"/>
        <v>#DIV/0!</v>
      </c>
      <c r="AP74" s="938">
        <f>'Receita-Despesa'!P77</f>
        <v>0</v>
      </c>
      <c r="AQ74" s="960"/>
      <c r="AR74" s="961">
        <f t="shared" si="83"/>
        <v>0</v>
      </c>
      <c r="AS74" s="962" t="e">
        <f t="shared" si="95"/>
        <v>#DIV/0!</v>
      </c>
      <c r="AT74" s="938">
        <f>'Receita-Despesa'!Q77</f>
        <v>0</v>
      </c>
      <c r="AU74" s="960"/>
      <c r="AV74" s="961">
        <f t="shared" si="84"/>
        <v>0</v>
      </c>
      <c r="AW74" s="962" t="e">
        <f t="shared" si="96"/>
        <v>#DIV/0!</v>
      </c>
      <c r="AX74" s="938">
        <f>'Receita-Despesa'!R77</f>
        <v>0</v>
      </c>
      <c r="AY74" s="960"/>
      <c r="AZ74" s="961">
        <f t="shared" si="85"/>
        <v>0</v>
      </c>
      <c r="BA74" s="962" t="e">
        <f t="shared" si="97"/>
        <v>#DIV/0!</v>
      </c>
      <c r="BB74" s="924">
        <f t="shared" si="24"/>
        <v>0</v>
      </c>
      <c r="BC74" s="925">
        <f t="shared" si="24"/>
        <v>0</v>
      </c>
      <c r="BD74" s="926">
        <f t="shared" si="25"/>
        <v>0</v>
      </c>
      <c r="BE74" s="963" t="e">
        <f t="shared" si="98"/>
        <v>#DIV/0!</v>
      </c>
      <c r="BF74" s="220"/>
      <c r="BG74" s="226"/>
      <c r="BH74" s="227"/>
      <c r="BI74" s="227"/>
      <c r="BJ74" s="237"/>
      <c r="BK74" s="237"/>
      <c r="BL74" s="237"/>
      <c r="BM74" s="237"/>
      <c r="BN74" s="249"/>
      <c r="BO74" s="237"/>
      <c r="BP74" s="237"/>
      <c r="BQ74" s="237"/>
      <c r="BR74" s="237"/>
      <c r="BS74" s="239"/>
      <c r="BU74" s="100"/>
      <c r="BV74" s="100"/>
    </row>
    <row r="75" spans="1:74" x14ac:dyDescent="0.3">
      <c r="A75" s="874"/>
      <c r="B75" s="234"/>
      <c r="C75" s="274" t="s">
        <v>606</v>
      </c>
      <c r="D75" s="582" t="str">
        <f>'Receita-Despesa'!D78</f>
        <v xml:space="preserve">       9-Coleta Especializada de Lixo</v>
      </c>
      <c r="E75" s="583"/>
      <c r="F75" s="938">
        <f>'Receita-Despesa'!G78</f>
        <v>12500</v>
      </c>
      <c r="G75" s="960"/>
      <c r="H75" s="961">
        <f t="shared" si="11"/>
        <v>-12500</v>
      </c>
      <c r="I75" s="962">
        <f t="shared" si="86"/>
        <v>-1</v>
      </c>
      <c r="J75" s="938">
        <f>'Receita-Despesa'!H78</f>
        <v>12500</v>
      </c>
      <c r="K75" s="960"/>
      <c r="L75" s="961">
        <f t="shared" si="75"/>
        <v>-12500</v>
      </c>
      <c r="M75" s="962">
        <f t="shared" si="87"/>
        <v>-1</v>
      </c>
      <c r="N75" s="938">
        <f>'Receita-Despesa'!I78</f>
        <v>12500</v>
      </c>
      <c r="O75" s="960"/>
      <c r="P75" s="961">
        <f t="shared" si="76"/>
        <v>-12500</v>
      </c>
      <c r="Q75" s="962">
        <f t="shared" si="88"/>
        <v>-1</v>
      </c>
      <c r="R75" s="938">
        <f>'Receita-Despesa'!J78</f>
        <v>12500</v>
      </c>
      <c r="S75" s="960"/>
      <c r="T75" s="961">
        <f t="shared" si="77"/>
        <v>-12500</v>
      </c>
      <c r="U75" s="962">
        <f t="shared" si="89"/>
        <v>-1</v>
      </c>
      <c r="V75" s="938">
        <f>'Receita-Despesa'!K78</f>
        <v>12500</v>
      </c>
      <c r="W75" s="960"/>
      <c r="X75" s="961">
        <f t="shared" si="78"/>
        <v>-12500</v>
      </c>
      <c r="Y75" s="962">
        <f t="shared" si="90"/>
        <v>-1</v>
      </c>
      <c r="Z75" s="938">
        <f>'Receita-Despesa'!L78</f>
        <v>12500</v>
      </c>
      <c r="AA75" s="960"/>
      <c r="AB75" s="961">
        <f t="shared" si="79"/>
        <v>-12500</v>
      </c>
      <c r="AC75" s="962">
        <f t="shared" si="91"/>
        <v>-1</v>
      </c>
      <c r="AD75" s="938">
        <f>'Receita-Despesa'!M78</f>
        <v>12500</v>
      </c>
      <c r="AE75" s="960"/>
      <c r="AF75" s="961">
        <f t="shared" si="80"/>
        <v>-12500</v>
      </c>
      <c r="AG75" s="962">
        <f t="shared" si="92"/>
        <v>-1</v>
      </c>
      <c r="AH75" s="938">
        <f>'Receita-Despesa'!N78</f>
        <v>13200</v>
      </c>
      <c r="AI75" s="960"/>
      <c r="AJ75" s="961">
        <f t="shared" si="81"/>
        <v>-13200</v>
      </c>
      <c r="AK75" s="962">
        <f t="shared" si="93"/>
        <v>-1</v>
      </c>
      <c r="AL75" s="938">
        <f>'Receita-Despesa'!O78</f>
        <v>13200</v>
      </c>
      <c r="AM75" s="960"/>
      <c r="AN75" s="961">
        <f t="shared" si="82"/>
        <v>-13200</v>
      </c>
      <c r="AO75" s="962">
        <f t="shared" si="94"/>
        <v>-1</v>
      </c>
      <c r="AP75" s="938">
        <f>'Receita-Despesa'!P78</f>
        <v>13200</v>
      </c>
      <c r="AQ75" s="960"/>
      <c r="AR75" s="961">
        <f t="shared" si="83"/>
        <v>-13200</v>
      </c>
      <c r="AS75" s="962">
        <f t="shared" si="95"/>
        <v>-1</v>
      </c>
      <c r="AT75" s="938">
        <f>'Receita-Despesa'!Q78</f>
        <v>13200</v>
      </c>
      <c r="AU75" s="960"/>
      <c r="AV75" s="961">
        <f t="shared" si="84"/>
        <v>-13200</v>
      </c>
      <c r="AW75" s="962">
        <f t="shared" si="96"/>
        <v>-1</v>
      </c>
      <c r="AX75" s="938">
        <f>'Receita-Despesa'!R78</f>
        <v>13200</v>
      </c>
      <c r="AY75" s="960"/>
      <c r="AZ75" s="961">
        <f t="shared" si="85"/>
        <v>-13200</v>
      </c>
      <c r="BA75" s="962">
        <f t="shared" si="97"/>
        <v>-1</v>
      </c>
      <c r="BB75" s="924">
        <f t="shared" si="24"/>
        <v>153500</v>
      </c>
      <c r="BC75" s="925">
        <f t="shared" si="24"/>
        <v>0</v>
      </c>
      <c r="BD75" s="926">
        <f t="shared" si="25"/>
        <v>-153500</v>
      </c>
      <c r="BE75" s="963">
        <f t="shared" si="98"/>
        <v>-1</v>
      </c>
      <c r="BF75" s="220"/>
      <c r="BG75" s="226"/>
      <c r="BH75" s="227"/>
      <c r="BI75" s="227"/>
      <c r="BJ75" s="237"/>
      <c r="BK75" s="237"/>
      <c r="BL75" s="237"/>
      <c r="BM75" s="237"/>
      <c r="BN75" s="249"/>
      <c r="BO75" s="237"/>
      <c r="BP75" s="237"/>
      <c r="BQ75" s="237"/>
      <c r="BR75" s="237"/>
      <c r="BS75" s="239"/>
      <c r="BU75" s="100"/>
      <c r="BV75" s="100"/>
    </row>
    <row r="76" spans="1:74" x14ac:dyDescent="0.3">
      <c r="A76" s="874"/>
      <c r="B76" s="234"/>
      <c r="C76" s="274" t="s">
        <v>607</v>
      </c>
      <c r="D76" s="582" t="str">
        <f>'Receita-Despesa'!D79</f>
        <v xml:space="preserve">      10- Dedetização</v>
      </c>
      <c r="E76" s="583"/>
      <c r="F76" s="938">
        <f>'Receita-Despesa'!G79</f>
        <v>754</v>
      </c>
      <c r="G76" s="960"/>
      <c r="H76" s="961">
        <f t="shared" si="11"/>
        <v>-754</v>
      </c>
      <c r="I76" s="962">
        <f t="shared" si="86"/>
        <v>-1</v>
      </c>
      <c r="J76" s="938">
        <f>'Receita-Despesa'!H79</f>
        <v>754</v>
      </c>
      <c r="K76" s="960"/>
      <c r="L76" s="961">
        <f t="shared" si="75"/>
        <v>-754</v>
      </c>
      <c r="M76" s="962">
        <f t="shared" si="87"/>
        <v>-1</v>
      </c>
      <c r="N76" s="938">
        <f>'Receita-Despesa'!I79</f>
        <v>754</v>
      </c>
      <c r="O76" s="960"/>
      <c r="P76" s="961">
        <f t="shared" si="76"/>
        <v>-754</v>
      </c>
      <c r="Q76" s="962">
        <f t="shared" si="88"/>
        <v>-1</v>
      </c>
      <c r="R76" s="938">
        <f>'Receita-Despesa'!J79</f>
        <v>754</v>
      </c>
      <c r="S76" s="960"/>
      <c r="T76" s="961">
        <f t="shared" si="77"/>
        <v>-754</v>
      </c>
      <c r="U76" s="962">
        <f t="shared" si="89"/>
        <v>-1</v>
      </c>
      <c r="V76" s="938">
        <f>'Receita-Despesa'!K79</f>
        <v>754</v>
      </c>
      <c r="W76" s="960"/>
      <c r="X76" s="961">
        <f t="shared" si="78"/>
        <v>-754</v>
      </c>
      <c r="Y76" s="962">
        <f t="shared" si="90"/>
        <v>-1</v>
      </c>
      <c r="Z76" s="938">
        <f>'Receita-Despesa'!L79</f>
        <v>754</v>
      </c>
      <c r="AA76" s="960"/>
      <c r="AB76" s="961">
        <f t="shared" si="79"/>
        <v>-754</v>
      </c>
      <c r="AC76" s="962">
        <f t="shared" si="91"/>
        <v>-1</v>
      </c>
      <c r="AD76" s="938">
        <f>'Receita-Despesa'!M79</f>
        <v>796</v>
      </c>
      <c r="AE76" s="960"/>
      <c r="AF76" s="961">
        <f t="shared" si="80"/>
        <v>-796</v>
      </c>
      <c r="AG76" s="962">
        <f t="shared" si="92"/>
        <v>-1</v>
      </c>
      <c r="AH76" s="938">
        <f>'Receita-Despesa'!N79</f>
        <v>796</v>
      </c>
      <c r="AI76" s="960"/>
      <c r="AJ76" s="961">
        <f t="shared" si="81"/>
        <v>-796</v>
      </c>
      <c r="AK76" s="962">
        <f t="shared" si="93"/>
        <v>-1</v>
      </c>
      <c r="AL76" s="938">
        <f>'Receita-Despesa'!O79</f>
        <v>796</v>
      </c>
      <c r="AM76" s="960"/>
      <c r="AN76" s="961">
        <f t="shared" si="82"/>
        <v>-796</v>
      </c>
      <c r="AO76" s="962">
        <f t="shared" si="94"/>
        <v>-1</v>
      </c>
      <c r="AP76" s="938">
        <f>'Receita-Despesa'!P79</f>
        <v>796</v>
      </c>
      <c r="AQ76" s="960"/>
      <c r="AR76" s="961">
        <f t="shared" si="83"/>
        <v>-796</v>
      </c>
      <c r="AS76" s="962">
        <f t="shared" si="95"/>
        <v>-1</v>
      </c>
      <c r="AT76" s="938">
        <f>'Receita-Despesa'!Q79</f>
        <v>796</v>
      </c>
      <c r="AU76" s="960"/>
      <c r="AV76" s="961">
        <f t="shared" si="84"/>
        <v>-796</v>
      </c>
      <c r="AW76" s="962">
        <f t="shared" si="96"/>
        <v>-1</v>
      </c>
      <c r="AX76" s="938">
        <f>'Receita-Despesa'!R79</f>
        <v>796</v>
      </c>
      <c r="AY76" s="960"/>
      <c r="AZ76" s="961">
        <f t="shared" si="85"/>
        <v>-796</v>
      </c>
      <c r="BA76" s="962">
        <f t="shared" si="97"/>
        <v>-1</v>
      </c>
      <c r="BB76" s="924">
        <f t="shared" si="24"/>
        <v>9300</v>
      </c>
      <c r="BC76" s="925">
        <f t="shared" si="24"/>
        <v>0</v>
      </c>
      <c r="BD76" s="926">
        <f t="shared" si="25"/>
        <v>-9300</v>
      </c>
      <c r="BE76" s="963">
        <f t="shared" si="98"/>
        <v>-1</v>
      </c>
      <c r="BF76" s="220"/>
      <c r="BG76" s="226"/>
      <c r="BH76" s="227"/>
      <c r="BI76" s="227"/>
      <c r="BJ76" s="237"/>
      <c r="BK76" s="237"/>
      <c r="BL76" s="237"/>
      <c r="BM76" s="237"/>
      <c r="BN76" s="249"/>
      <c r="BO76" s="237"/>
      <c r="BP76" s="237"/>
      <c r="BQ76" s="237"/>
      <c r="BR76" s="237"/>
      <c r="BS76" s="239"/>
      <c r="BU76" s="100"/>
      <c r="BV76" s="100"/>
    </row>
    <row r="77" spans="1:74" x14ac:dyDescent="0.3">
      <c r="A77" s="874"/>
      <c r="B77" s="234"/>
      <c r="C77" s="274" t="s">
        <v>608</v>
      </c>
      <c r="D77" s="582" t="str">
        <f>'Receita-Despesa'!D80</f>
        <v xml:space="preserve">       11- Limpeza da caixa d´Agua</v>
      </c>
      <c r="E77" s="583"/>
      <c r="F77" s="938">
        <f>'Receita-Despesa'!G80</f>
        <v>1380</v>
      </c>
      <c r="G77" s="960"/>
      <c r="H77" s="961">
        <f t="shared" ref="H77:H140" si="99">G77-F77</f>
        <v>-1380</v>
      </c>
      <c r="I77" s="962">
        <f t="shared" si="86"/>
        <v>-1</v>
      </c>
      <c r="J77" s="938">
        <f>'Receita-Despesa'!H80</f>
        <v>0</v>
      </c>
      <c r="K77" s="960"/>
      <c r="L77" s="961">
        <f t="shared" si="75"/>
        <v>0</v>
      </c>
      <c r="M77" s="962" t="e">
        <f t="shared" si="87"/>
        <v>#DIV/0!</v>
      </c>
      <c r="N77" s="938">
        <f>'Receita-Despesa'!I80</f>
        <v>0</v>
      </c>
      <c r="O77" s="960"/>
      <c r="P77" s="961">
        <f t="shared" si="76"/>
        <v>0</v>
      </c>
      <c r="Q77" s="962" t="e">
        <f t="shared" si="88"/>
        <v>#DIV/0!</v>
      </c>
      <c r="R77" s="938">
        <f>'Receita-Despesa'!J80</f>
        <v>0</v>
      </c>
      <c r="S77" s="960"/>
      <c r="T77" s="961">
        <f t="shared" si="77"/>
        <v>0</v>
      </c>
      <c r="U77" s="962" t="e">
        <f t="shared" si="89"/>
        <v>#DIV/0!</v>
      </c>
      <c r="V77" s="938">
        <f>'Receita-Despesa'!K80</f>
        <v>0</v>
      </c>
      <c r="W77" s="960"/>
      <c r="X77" s="961">
        <f t="shared" si="78"/>
        <v>0</v>
      </c>
      <c r="Y77" s="962" t="e">
        <f t="shared" si="90"/>
        <v>#DIV/0!</v>
      </c>
      <c r="Z77" s="938">
        <f>'Receita-Despesa'!L80</f>
        <v>0</v>
      </c>
      <c r="AA77" s="960"/>
      <c r="AB77" s="961">
        <f t="shared" si="79"/>
        <v>0</v>
      </c>
      <c r="AC77" s="962" t="e">
        <f t="shared" si="91"/>
        <v>#DIV/0!</v>
      </c>
      <c r="AD77" s="938">
        <f>'Receita-Despesa'!M80</f>
        <v>1500</v>
      </c>
      <c r="AE77" s="960"/>
      <c r="AF77" s="961">
        <f t="shared" si="80"/>
        <v>-1500</v>
      </c>
      <c r="AG77" s="962">
        <f t="shared" si="92"/>
        <v>-1</v>
      </c>
      <c r="AH77" s="938">
        <f>'Receita-Despesa'!N80</f>
        <v>0</v>
      </c>
      <c r="AI77" s="960"/>
      <c r="AJ77" s="961">
        <f t="shared" si="81"/>
        <v>0</v>
      </c>
      <c r="AK77" s="962" t="e">
        <f t="shared" si="93"/>
        <v>#DIV/0!</v>
      </c>
      <c r="AL77" s="938">
        <f>'Receita-Despesa'!O80</f>
        <v>0</v>
      </c>
      <c r="AM77" s="960"/>
      <c r="AN77" s="961">
        <f t="shared" si="82"/>
        <v>0</v>
      </c>
      <c r="AO77" s="962" t="e">
        <f t="shared" si="94"/>
        <v>#DIV/0!</v>
      </c>
      <c r="AP77" s="938">
        <f>'Receita-Despesa'!P80</f>
        <v>0</v>
      </c>
      <c r="AQ77" s="960"/>
      <c r="AR77" s="961">
        <f t="shared" si="83"/>
        <v>0</v>
      </c>
      <c r="AS77" s="962" t="e">
        <f t="shared" si="95"/>
        <v>#DIV/0!</v>
      </c>
      <c r="AT77" s="938">
        <f>'Receita-Despesa'!Q80</f>
        <v>0</v>
      </c>
      <c r="AU77" s="960"/>
      <c r="AV77" s="961">
        <f t="shared" si="84"/>
        <v>0</v>
      </c>
      <c r="AW77" s="962" t="e">
        <f t="shared" si="96"/>
        <v>#DIV/0!</v>
      </c>
      <c r="AX77" s="938">
        <f>'Receita-Despesa'!R80</f>
        <v>0</v>
      </c>
      <c r="AY77" s="960"/>
      <c r="AZ77" s="961">
        <f t="shared" si="85"/>
        <v>0</v>
      </c>
      <c r="BA77" s="962" t="e">
        <f t="shared" si="97"/>
        <v>#DIV/0!</v>
      </c>
      <c r="BB77" s="924">
        <f t="shared" ref="BB77:BC140" si="100">F77+J77+N77+R77+V77+Z77+AD77+AH77+AL77+AP77+AT77+AX77</f>
        <v>2880</v>
      </c>
      <c r="BC77" s="925">
        <f t="shared" si="100"/>
        <v>0</v>
      </c>
      <c r="BD77" s="926">
        <f t="shared" ref="BD77:BD140" si="101">BC77-BB77</f>
        <v>-2880</v>
      </c>
      <c r="BE77" s="963">
        <f t="shared" si="98"/>
        <v>-1</v>
      </c>
      <c r="BF77" s="220"/>
      <c r="BG77" s="226"/>
      <c r="BH77" s="227"/>
      <c r="BI77" s="227"/>
      <c r="BJ77" s="237"/>
      <c r="BK77" s="237"/>
      <c r="BL77" s="237"/>
      <c r="BM77" s="237"/>
      <c r="BN77" s="249"/>
      <c r="BO77" s="237"/>
      <c r="BP77" s="237"/>
      <c r="BQ77" s="237"/>
      <c r="BR77" s="237"/>
      <c r="BS77" s="239"/>
      <c r="BU77" s="100"/>
      <c r="BV77" s="100"/>
    </row>
    <row r="78" spans="1:74" x14ac:dyDescent="0.3">
      <c r="A78" s="874"/>
      <c r="B78" s="234"/>
      <c r="C78" s="274" t="s">
        <v>609</v>
      </c>
      <c r="D78" s="582" t="str">
        <f>'Receita-Despesa'!D81</f>
        <v xml:space="preserve">       12- Jardinagem e Poda de Árvores</v>
      </c>
      <c r="E78" s="583"/>
      <c r="F78" s="938">
        <f>'Receita-Despesa'!G81</f>
        <v>0</v>
      </c>
      <c r="G78" s="960"/>
      <c r="H78" s="961">
        <f t="shared" si="99"/>
        <v>0</v>
      </c>
      <c r="I78" s="962" t="e">
        <f t="shared" si="86"/>
        <v>#DIV/0!</v>
      </c>
      <c r="J78" s="938">
        <f>'Receita-Despesa'!H81</f>
        <v>0</v>
      </c>
      <c r="K78" s="960"/>
      <c r="L78" s="961">
        <f t="shared" si="75"/>
        <v>0</v>
      </c>
      <c r="M78" s="962" t="e">
        <f t="shared" si="87"/>
        <v>#DIV/0!</v>
      </c>
      <c r="N78" s="938">
        <f>'Receita-Despesa'!I81</f>
        <v>0</v>
      </c>
      <c r="O78" s="960"/>
      <c r="P78" s="961">
        <f t="shared" si="76"/>
        <v>0</v>
      </c>
      <c r="Q78" s="962" t="e">
        <f t="shared" si="88"/>
        <v>#DIV/0!</v>
      </c>
      <c r="R78" s="938">
        <f>'Receita-Despesa'!J81</f>
        <v>0</v>
      </c>
      <c r="S78" s="960"/>
      <c r="T78" s="961">
        <f t="shared" si="77"/>
        <v>0</v>
      </c>
      <c r="U78" s="962" t="e">
        <f t="shared" si="89"/>
        <v>#DIV/0!</v>
      </c>
      <c r="V78" s="938">
        <f>'Receita-Despesa'!K81</f>
        <v>0</v>
      </c>
      <c r="W78" s="960"/>
      <c r="X78" s="961">
        <f t="shared" si="78"/>
        <v>0</v>
      </c>
      <c r="Y78" s="962" t="e">
        <f t="shared" si="90"/>
        <v>#DIV/0!</v>
      </c>
      <c r="Z78" s="938">
        <f>'Receita-Despesa'!L81</f>
        <v>0</v>
      </c>
      <c r="AA78" s="960"/>
      <c r="AB78" s="961">
        <f t="shared" si="79"/>
        <v>0</v>
      </c>
      <c r="AC78" s="962" t="e">
        <f t="shared" si="91"/>
        <v>#DIV/0!</v>
      </c>
      <c r="AD78" s="938">
        <f>'Receita-Despesa'!M81</f>
        <v>0</v>
      </c>
      <c r="AE78" s="960"/>
      <c r="AF78" s="961">
        <f t="shared" si="80"/>
        <v>0</v>
      </c>
      <c r="AG78" s="962" t="e">
        <f t="shared" si="92"/>
        <v>#DIV/0!</v>
      </c>
      <c r="AH78" s="938">
        <f>'Receita-Despesa'!N81</f>
        <v>0</v>
      </c>
      <c r="AI78" s="960"/>
      <c r="AJ78" s="961">
        <f t="shared" si="81"/>
        <v>0</v>
      </c>
      <c r="AK78" s="962" t="e">
        <f t="shared" si="93"/>
        <v>#DIV/0!</v>
      </c>
      <c r="AL78" s="938">
        <f>'Receita-Despesa'!O81</f>
        <v>0</v>
      </c>
      <c r="AM78" s="960"/>
      <c r="AN78" s="961">
        <f t="shared" si="82"/>
        <v>0</v>
      </c>
      <c r="AO78" s="962" t="e">
        <f t="shared" si="94"/>
        <v>#DIV/0!</v>
      </c>
      <c r="AP78" s="938">
        <f>'Receita-Despesa'!P81</f>
        <v>0</v>
      </c>
      <c r="AQ78" s="960"/>
      <c r="AR78" s="961">
        <f t="shared" si="83"/>
        <v>0</v>
      </c>
      <c r="AS78" s="962" t="e">
        <f t="shared" si="95"/>
        <v>#DIV/0!</v>
      </c>
      <c r="AT78" s="938">
        <f>'Receita-Despesa'!Q81</f>
        <v>0</v>
      </c>
      <c r="AU78" s="960"/>
      <c r="AV78" s="961">
        <f t="shared" si="84"/>
        <v>0</v>
      </c>
      <c r="AW78" s="962" t="e">
        <f t="shared" si="96"/>
        <v>#DIV/0!</v>
      </c>
      <c r="AX78" s="938">
        <f>'Receita-Despesa'!R81</f>
        <v>0</v>
      </c>
      <c r="AY78" s="960"/>
      <c r="AZ78" s="961">
        <f t="shared" si="85"/>
        <v>0</v>
      </c>
      <c r="BA78" s="962" t="e">
        <f t="shared" si="97"/>
        <v>#DIV/0!</v>
      </c>
      <c r="BB78" s="924">
        <f t="shared" si="100"/>
        <v>0</v>
      </c>
      <c r="BC78" s="925">
        <f t="shared" si="100"/>
        <v>0</v>
      </c>
      <c r="BD78" s="926">
        <f t="shared" si="101"/>
        <v>0</v>
      </c>
      <c r="BE78" s="963" t="e">
        <f t="shared" si="98"/>
        <v>#DIV/0!</v>
      </c>
      <c r="BF78" s="220"/>
      <c r="BG78" s="226"/>
      <c r="BH78" s="227"/>
      <c r="BI78" s="227"/>
      <c r="BJ78" s="237"/>
      <c r="BK78" s="237"/>
      <c r="BL78" s="237"/>
      <c r="BM78" s="237"/>
      <c r="BN78" s="249"/>
      <c r="BO78" s="237"/>
      <c r="BP78" s="237"/>
      <c r="BQ78" s="237"/>
      <c r="BR78" s="237"/>
      <c r="BS78" s="239"/>
      <c r="BU78" s="100"/>
      <c r="BV78" s="100"/>
    </row>
    <row r="79" spans="1:74" x14ac:dyDescent="0.3">
      <c r="A79" s="874"/>
      <c r="B79" s="234"/>
      <c r="C79" s="274" t="s">
        <v>610</v>
      </c>
      <c r="D79" s="582" t="str">
        <f>'Receita-Despesa'!D82</f>
        <v xml:space="preserve">       13- Pesquisa de Satisfação  -   URA</v>
      </c>
      <c r="E79" s="583"/>
      <c r="F79" s="938">
        <f>'Receita-Despesa'!G82</f>
        <v>0</v>
      </c>
      <c r="G79" s="960"/>
      <c r="H79" s="961">
        <f t="shared" si="99"/>
        <v>0</v>
      </c>
      <c r="I79" s="962" t="e">
        <f t="shared" si="86"/>
        <v>#DIV/0!</v>
      </c>
      <c r="J79" s="938">
        <f>'Receita-Despesa'!H82</f>
        <v>0</v>
      </c>
      <c r="K79" s="960"/>
      <c r="L79" s="961">
        <f t="shared" si="75"/>
        <v>0</v>
      </c>
      <c r="M79" s="962" t="e">
        <f t="shared" si="87"/>
        <v>#DIV/0!</v>
      </c>
      <c r="N79" s="938">
        <f>'Receita-Despesa'!I82</f>
        <v>0</v>
      </c>
      <c r="O79" s="960"/>
      <c r="P79" s="961">
        <f t="shared" si="76"/>
        <v>0</v>
      </c>
      <c r="Q79" s="962" t="e">
        <f t="shared" si="88"/>
        <v>#DIV/0!</v>
      </c>
      <c r="R79" s="938">
        <f>'Receita-Despesa'!J82</f>
        <v>0</v>
      </c>
      <c r="S79" s="960"/>
      <c r="T79" s="961">
        <f t="shared" si="77"/>
        <v>0</v>
      </c>
      <c r="U79" s="962" t="e">
        <f t="shared" si="89"/>
        <v>#DIV/0!</v>
      </c>
      <c r="V79" s="938">
        <f>'Receita-Despesa'!K82</f>
        <v>0</v>
      </c>
      <c r="W79" s="960"/>
      <c r="X79" s="961">
        <f t="shared" si="78"/>
        <v>0</v>
      </c>
      <c r="Y79" s="962" t="e">
        <f t="shared" si="90"/>
        <v>#DIV/0!</v>
      </c>
      <c r="Z79" s="938">
        <f>'Receita-Despesa'!L82</f>
        <v>0</v>
      </c>
      <c r="AA79" s="960"/>
      <c r="AB79" s="961">
        <f t="shared" si="79"/>
        <v>0</v>
      </c>
      <c r="AC79" s="962" t="e">
        <f t="shared" si="91"/>
        <v>#DIV/0!</v>
      </c>
      <c r="AD79" s="938">
        <f>'Receita-Despesa'!M82</f>
        <v>0</v>
      </c>
      <c r="AE79" s="960"/>
      <c r="AF79" s="961">
        <f t="shared" si="80"/>
        <v>0</v>
      </c>
      <c r="AG79" s="962" t="e">
        <f t="shared" si="92"/>
        <v>#DIV/0!</v>
      </c>
      <c r="AH79" s="938">
        <f>'Receita-Despesa'!N82</f>
        <v>0</v>
      </c>
      <c r="AI79" s="960"/>
      <c r="AJ79" s="961">
        <f t="shared" si="81"/>
        <v>0</v>
      </c>
      <c r="AK79" s="962" t="e">
        <f t="shared" si="93"/>
        <v>#DIV/0!</v>
      </c>
      <c r="AL79" s="938">
        <f>'Receita-Despesa'!O82</f>
        <v>0</v>
      </c>
      <c r="AM79" s="960"/>
      <c r="AN79" s="961">
        <f t="shared" si="82"/>
        <v>0</v>
      </c>
      <c r="AO79" s="962" t="e">
        <f t="shared" si="94"/>
        <v>#DIV/0!</v>
      </c>
      <c r="AP79" s="938">
        <f>'Receita-Despesa'!P82</f>
        <v>0</v>
      </c>
      <c r="AQ79" s="960"/>
      <c r="AR79" s="961">
        <f t="shared" si="83"/>
        <v>0</v>
      </c>
      <c r="AS79" s="962" t="e">
        <f t="shared" si="95"/>
        <v>#DIV/0!</v>
      </c>
      <c r="AT79" s="938">
        <f>'Receita-Despesa'!Q82</f>
        <v>0</v>
      </c>
      <c r="AU79" s="960"/>
      <c r="AV79" s="961">
        <f t="shared" si="84"/>
        <v>0</v>
      </c>
      <c r="AW79" s="962" t="e">
        <f t="shared" si="96"/>
        <v>#DIV/0!</v>
      </c>
      <c r="AX79" s="938">
        <f>'Receita-Despesa'!R82</f>
        <v>0</v>
      </c>
      <c r="AY79" s="960"/>
      <c r="AZ79" s="961">
        <f t="shared" si="85"/>
        <v>0</v>
      </c>
      <c r="BA79" s="962" t="e">
        <f t="shared" si="97"/>
        <v>#DIV/0!</v>
      </c>
      <c r="BB79" s="924">
        <f t="shared" si="100"/>
        <v>0</v>
      </c>
      <c r="BC79" s="925">
        <f t="shared" si="100"/>
        <v>0</v>
      </c>
      <c r="BD79" s="926">
        <f t="shared" si="101"/>
        <v>0</v>
      </c>
      <c r="BE79" s="963" t="e">
        <f t="shared" si="98"/>
        <v>#DIV/0!</v>
      </c>
      <c r="BF79" s="220"/>
      <c r="BG79" s="226"/>
      <c r="BH79" s="227"/>
      <c r="BI79" s="227"/>
      <c r="BJ79" s="237"/>
      <c r="BK79" s="237"/>
      <c r="BL79" s="237"/>
      <c r="BM79" s="237"/>
      <c r="BN79" s="249"/>
      <c r="BO79" s="237"/>
      <c r="BP79" s="237"/>
      <c r="BQ79" s="237"/>
      <c r="BR79" s="237"/>
      <c r="BS79" s="239"/>
      <c r="BU79" s="100"/>
      <c r="BV79" s="100"/>
    </row>
    <row r="80" spans="1:74" x14ac:dyDescent="0.3">
      <c r="A80" s="874"/>
      <c r="B80" s="234"/>
      <c r="C80" s="274" t="s">
        <v>611</v>
      </c>
      <c r="D80" s="582" t="str">
        <f>'Receita-Despesa'!D83</f>
        <v xml:space="preserve">       14- Controle de Qualidade</v>
      </c>
      <c r="E80" s="583"/>
      <c r="F80" s="938">
        <f>'Receita-Despesa'!G83</f>
        <v>3470</v>
      </c>
      <c r="G80" s="960"/>
      <c r="H80" s="961">
        <f t="shared" si="99"/>
        <v>-3470</v>
      </c>
      <c r="I80" s="962">
        <f t="shared" si="86"/>
        <v>-1</v>
      </c>
      <c r="J80" s="938">
        <f>'Receita-Despesa'!H83</f>
        <v>3470</v>
      </c>
      <c r="K80" s="960"/>
      <c r="L80" s="961">
        <f t="shared" si="75"/>
        <v>-3470</v>
      </c>
      <c r="M80" s="962">
        <f t="shared" si="87"/>
        <v>-1</v>
      </c>
      <c r="N80" s="938">
        <f>'Receita-Despesa'!I83</f>
        <v>3470</v>
      </c>
      <c r="O80" s="960"/>
      <c r="P80" s="961">
        <f t="shared" si="76"/>
        <v>-3470</v>
      </c>
      <c r="Q80" s="962">
        <f t="shared" si="88"/>
        <v>-1</v>
      </c>
      <c r="R80" s="938">
        <f>'Receita-Despesa'!J83</f>
        <v>3470</v>
      </c>
      <c r="S80" s="960"/>
      <c r="T80" s="961">
        <f t="shared" si="77"/>
        <v>-3470</v>
      </c>
      <c r="U80" s="962">
        <f t="shared" si="89"/>
        <v>-1</v>
      </c>
      <c r="V80" s="938">
        <f>'Receita-Despesa'!K83</f>
        <v>3470</v>
      </c>
      <c r="W80" s="960"/>
      <c r="X80" s="961">
        <f t="shared" si="78"/>
        <v>-3470</v>
      </c>
      <c r="Y80" s="962">
        <f t="shared" si="90"/>
        <v>-1</v>
      </c>
      <c r="Z80" s="938">
        <f>'Receita-Despesa'!L83</f>
        <v>3470</v>
      </c>
      <c r="AA80" s="960"/>
      <c r="AB80" s="961">
        <f t="shared" si="79"/>
        <v>-3470</v>
      </c>
      <c r="AC80" s="962">
        <f t="shared" si="91"/>
        <v>-1</v>
      </c>
      <c r="AD80" s="938">
        <f>'Receita-Despesa'!M83</f>
        <v>3470</v>
      </c>
      <c r="AE80" s="960"/>
      <c r="AF80" s="961">
        <f t="shared" si="80"/>
        <v>-3470</v>
      </c>
      <c r="AG80" s="962">
        <f t="shared" si="92"/>
        <v>-1</v>
      </c>
      <c r="AH80" s="938">
        <f>'Receita-Despesa'!N83</f>
        <v>3470</v>
      </c>
      <c r="AI80" s="960"/>
      <c r="AJ80" s="961">
        <f t="shared" si="81"/>
        <v>-3470</v>
      </c>
      <c r="AK80" s="962">
        <f t="shared" si="93"/>
        <v>-1</v>
      </c>
      <c r="AL80" s="938">
        <f>'Receita-Despesa'!O83</f>
        <v>3470</v>
      </c>
      <c r="AM80" s="960"/>
      <c r="AN80" s="961">
        <f t="shared" si="82"/>
        <v>-3470</v>
      </c>
      <c r="AO80" s="962">
        <f t="shared" si="94"/>
        <v>-1</v>
      </c>
      <c r="AP80" s="938">
        <f>'Receita-Despesa'!P83</f>
        <v>3470</v>
      </c>
      <c r="AQ80" s="960"/>
      <c r="AR80" s="961">
        <f t="shared" si="83"/>
        <v>-3470</v>
      </c>
      <c r="AS80" s="962">
        <f t="shared" si="95"/>
        <v>-1</v>
      </c>
      <c r="AT80" s="938">
        <f>'Receita-Despesa'!Q83</f>
        <v>3470</v>
      </c>
      <c r="AU80" s="960"/>
      <c r="AV80" s="961">
        <f t="shared" si="84"/>
        <v>-3470</v>
      </c>
      <c r="AW80" s="962">
        <f t="shared" si="96"/>
        <v>-1</v>
      </c>
      <c r="AX80" s="938">
        <f>'Receita-Despesa'!R83</f>
        <v>3470</v>
      </c>
      <c r="AY80" s="960"/>
      <c r="AZ80" s="961">
        <f t="shared" si="85"/>
        <v>-3470</v>
      </c>
      <c r="BA80" s="962">
        <f t="shared" si="97"/>
        <v>-1</v>
      </c>
      <c r="BB80" s="924">
        <f t="shared" si="100"/>
        <v>41640</v>
      </c>
      <c r="BC80" s="925">
        <f t="shared" si="100"/>
        <v>0</v>
      </c>
      <c r="BD80" s="926">
        <f t="shared" si="101"/>
        <v>-41640</v>
      </c>
      <c r="BE80" s="963">
        <f t="shared" si="98"/>
        <v>-1</v>
      </c>
      <c r="BF80" s="220"/>
      <c r="BG80" s="226"/>
      <c r="BH80" s="227"/>
      <c r="BI80" s="227"/>
      <c r="BJ80" s="237"/>
      <c r="BK80" s="237"/>
      <c r="BL80" s="237"/>
      <c r="BM80" s="237"/>
      <c r="BN80" s="249"/>
      <c r="BO80" s="237"/>
      <c r="BP80" s="237"/>
      <c r="BQ80" s="237"/>
      <c r="BR80" s="237"/>
      <c r="BS80" s="239"/>
      <c r="BU80" s="100"/>
      <c r="BV80" s="100"/>
    </row>
    <row r="81" spans="1:74" x14ac:dyDescent="0.3">
      <c r="A81" s="874"/>
      <c r="B81" s="234"/>
      <c r="C81" s="274" t="s">
        <v>612</v>
      </c>
      <c r="D81" s="582" t="e">
        <f>'Receita-Despesa'!#REF!</f>
        <v>#REF!</v>
      </c>
      <c r="E81" s="583"/>
      <c r="F81" s="938">
        <f>'Receita-Despesa'!G84</f>
        <v>1391</v>
      </c>
      <c r="G81" s="960"/>
      <c r="H81" s="961">
        <f t="shared" si="99"/>
        <v>-1391</v>
      </c>
      <c r="I81" s="962">
        <f t="shared" si="86"/>
        <v>-1</v>
      </c>
      <c r="J81" s="938">
        <f>'Receita-Despesa'!H84</f>
        <v>1391</v>
      </c>
      <c r="K81" s="960"/>
      <c r="L81" s="961">
        <f t="shared" si="75"/>
        <v>-1391</v>
      </c>
      <c r="M81" s="962">
        <f t="shared" si="87"/>
        <v>-1</v>
      </c>
      <c r="N81" s="938">
        <f>'Receita-Despesa'!I84</f>
        <v>1391</v>
      </c>
      <c r="O81" s="960"/>
      <c r="P81" s="961">
        <f t="shared" si="76"/>
        <v>-1391</v>
      </c>
      <c r="Q81" s="962">
        <f t="shared" si="88"/>
        <v>-1</v>
      </c>
      <c r="R81" s="938">
        <f>'Receita-Despesa'!J84</f>
        <v>1391</v>
      </c>
      <c r="S81" s="960"/>
      <c r="T81" s="961">
        <f t="shared" si="77"/>
        <v>-1391</v>
      </c>
      <c r="U81" s="962">
        <f t="shared" si="89"/>
        <v>-1</v>
      </c>
      <c r="V81" s="938">
        <f>'Receita-Despesa'!K84</f>
        <v>1467</v>
      </c>
      <c r="W81" s="960"/>
      <c r="X81" s="961">
        <f t="shared" si="78"/>
        <v>-1467</v>
      </c>
      <c r="Y81" s="962">
        <f t="shared" si="90"/>
        <v>-1</v>
      </c>
      <c r="Z81" s="938">
        <f>'Receita-Despesa'!L84</f>
        <v>1467</v>
      </c>
      <c r="AA81" s="960"/>
      <c r="AB81" s="961">
        <f t="shared" si="79"/>
        <v>-1467</v>
      </c>
      <c r="AC81" s="962">
        <f t="shared" si="91"/>
        <v>-1</v>
      </c>
      <c r="AD81" s="938">
        <f>'Receita-Despesa'!M84</f>
        <v>1467</v>
      </c>
      <c r="AE81" s="960"/>
      <c r="AF81" s="961">
        <f t="shared" si="80"/>
        <v>-1467</v>
      </c>
      <c r="AG81" s="962">
        <f t="shared" si="92"/>
        <v>-1</v>
      </c>
      <c r="AH81" s="938">
        <f>'Receita-Despesa'!N84</f>
        <v>1467</v>
      </c>
      <c r="AI81" s="960"/>
      <c r="AJ81" s="961">
        <f t="shared" si="81"/>
        <v>-1467</v>
      </c>
      <c r="AK81" s="962">
        <f t="shared" si="93"/>
        <v>-1</v>
      </c>
      <c r="AL81" s="938">
        <f>'Receita-Despesa'!O84</f>
        <v>1467</v>
      </c>
      <c r="AM81" s="960"/>
      <c r="AN81" s="961">
        <f t="shared" si="82"/>
        <v>-1467</v>
      </c>
      <c r="AO81" s="962">
        <f t="shared" si="94"/>
        <v>-1</v>
      </c>
      <c r="AP81" s="938">
        <f>'Receita-Despesa'!P84</f>
        <v>1467</v>
      </c>
      <c r="AQ81" s="960"/>
      <c r="AR81" s="961">
        <f t="shared" si="83"/>
        <v>-1467</v>
      </c>
      <c r="AS81" s="962">
        <f t="shared" si="95"/>
        <v>-1</v>
      </c>
      <c r="AT81" s="938">
        <f>'Receita-Despesa'!Q84</f>
        <v>1467</v>
      </c>
      <c r="AU81" s="960"/>
      <c r="AV81" s="961">
        <f t="shared" si="84"/>
        <v>-1467</v>
      </c>
      <c r="AW81" s="962">
        <f t="shared" si="96"/>
        <v>-1</v>
      </c>
      <c r="AX81" s="938">
        <f>'Receita-Despesa'!R84</f>
        <v>1467</v>
      </c>
      <c r="AY81" s="960"/>
      <c r="AZ81" s="961">
        <f t="shared" si="85"/>
        <v>-1467</v>
      </c>
      <c r="BA81" s="962">
        <f t="shared" si="97"/>
        <v>-1</v>
      </c>
      <c r="BB81" s="924">
        <f t="shared" si="100"/>
        <v>17300</v>
      </c>
      <c r="BC81" s="925">
        <f t="shared" si="100"/>
        <v>0</v>
      </c>
      <c r="BD81" s="926">
        <f t="shared" si="101"/>
        <v>-17300</v>
      </c>
      <c r="BE81" s="963">
        <f t="shared" si="98"/>
        <v>-1</v>
      </c>
      <c r="BF81" s="220"/>
      <c r="BG81" s="226"/>
      <c r="BH81" s="227"/>
      <c r="BI81" s="227"/>
      <c r="BJ81" s="237"/>
      <c r="BK81" s="237"/>
      <c r="BL81" s="237"/>
      <c r="BM81" s="237"/>
      <c r="BN81" s="249"/>
      <c r="BO81" s="237"/>
      <c r="BP81" s="237"/>
      <c r="BQ81" s="237"/>
      <c r="BR81" s="237"/>
      <c r="BS81" s="239"/>
      <c r="BU81" s="100"/>
      <c r="BV81" s="100"/>
    </row>
    <row r="82" spans="1:74" x14ac:dyDescent="0.3">
      <c r="A82" s="874"/>
      <c r="B82" s="234"/>
      <c r="C82" s="274" t="s">
        <v>613</v>
      </c>
      <c r="D82" s="582" t="str">
        <f>'Receita-Despesa'!D84</f>
        <v xml:space="preserve">       15- Auditoria Contábil</v>
      </c>
      <c r="E82" s="583"/>
      <c r="F82" s="938">
        <f>'Receita-Despesa'!G85</f>
        <v>23382</v>
      </c>
      <c r="G82" s="960"/>
      <c r="H82" s="961">
        <f t="shared" si="99"/>
        <v>-23382</v>
      </c>
      <c r="I82" s="962">
        <f t="shared" si="86"/>
        <v>-1</v>
      </c>
      <c r="J82" s="938">
        <f>'Receita-Despesa'!H85</f>
        <v>23382</v>
      </c>
      <c r="K82" s="960"/>
      <c r="L82" s="961">
        <f t="shared" si="75"/>
        <v>-23382</v>
      </c>
      <c r="M82" s="962">
        <f t="shared" si="87"/>
        <v>-1</v>
      </c>
      <c r="N82" s="938">
        <f>'Receita-Despesa'!I85</f>
        <v>23382</v>
      </c>
      <c r="O82" s="960"/>
      <c r="P82" s="961">
        <f t="shared" si="76"/>
        <v>-23382</v>
      </c>
      <c r="Q82" s="962">
        <f t="shared" si="88"/>
        <v>-1</v>
      </c>
      <c r="R82" s="938">
        <f>'Receita-Despesa'!J85</f>
        <v>23382</v>
      </c>
      <c r="S82" s="960"/>
      <c r="T82" s="961">
        <f t="shared" si="77"/>
        <v>-23382</v>
      </c>
      <c r="U82" s="962">
        <f t="shared" si="89"/>
        <v>-1</v>
      </c>
      <c r="V82" s="938">
        <f>'Receita-Despesa'!K85</f>
        <v>23382</v>
      </c>
      <c r="W82" s="960"/>
      <c r="X82" s="961">
        <f t="shared" si="78"/>
        <v>-23382</v>
      </c>
      <c r="Y82" s="962">
        <f t="shared" si="90"/>
        <v>-1</v>
      </c>
      <c r="Z82" s="938">
        <f>'Receita-Despesa'!L85</f>
        <v>23382</v>
      </c>
      <c r="AA82" s="960"/>
      <c r="AB82" s="961">
        <f t="shared" si="79"/>
        <v>-23382</v>
      </c>
      <c r="AC82" s="962">
        <f t="shared" si="91"/>
        <v>-1</v>
      </c>
      <c r="AD82" s="938">
        <f>'Receita-Despesa'!M85</f>
        <v>24670</v>
      </c>
      <c r="AE82" s="960"/>
      <c r="AF82" s="961">
        <f t="shared" si="80"/>
        <v>-24670</v>
      </c>
      <c r="AG82" s="962">
        <f t="shared" si="92"/>
        <v>-1</v>
      </c>
      <c r="AH82" s="938">
        <f>'Receita-Despesa'!N85</f>
        <v>24670</v>
      </c>
      <c r="AI82" s="960"/>
      <c r="AJ82" s="961">
        <f t="shared" si="81"/>
        <v>-24670</v>
      </c>
      <c r="AK82" s="962">
        <f t="shared" si="93"/>
        <v>-1</v>
      </c>
      <c r="AL82" s="938">
        <f>'Receita-Despesa'!O85</f>
        <v>24670</v>
      </c>
      <c r="AM82" s="960"/>
      <c r="AN82" s="961">
        <f t="shared" si="82"/>
        <v>-24670</v>
      </c>
      <c r="AO82" s="962">
        <f t="shared" si="94"/>
        <v>-1</v>
      </c>
      <c r="AP82" s="938">
        <f>'Receita-Despesa'!P85</f>
        <v>24670</v>
      </c>
      <c r="AQ82" s="960"/>
      <c r="AR82" s="961">
        <f t="shared" si="83"/>
        <v>-24670</v>
      </c>
      <c r="AS82" s="962">
        <f t="shared" si="95"/>
        <v>-1</v>
      </c>
      <c r="AT82" s="938">
        <f>'Receita-Despesa'!Q85</f>
        <v>24670</v>
      </c>
      <c r="AU82" s="960"/>
      <c r="AV82" s="961">
        <f t="shared" si="84"/>
        <v>-24670</v>
      </c>
      <c r="AW82" s="962">
        <f t="shared" si="96"/>
        <v>-1</v>
      </c>
      <c r="AX82" s="938">
        <f>'Receita-Despesa'!R85</f>
        <v>24670</v>
      </c>
      <c r="AY82" s="960"/>
      <c r="AZ82" s="961">
        <f t="shared" si="85"/>
        <v>-24670</v>
      </c>
      <c r="BA82" s="962">
        <f t="shared" si="97"/>
        <v>-1</v>
      </c>
      <c r="BB82" s="924">
        <f t="shared" si="100"/>
        <v>288312</v>
      </c>
      <c r="BC82" s="925">
        <f t="shared" si="100"/>
        <v>0</v>
      </c>
      <c r="BD82" s="926">
        <f t="shared" si="101"/>
        <v>-288312</v>
      </c>
      <c r="BE82" s="963">
        <f t="shared" si="98"/>
        <v>-1</v>
      </c>
      <c r="BF82" s="220"/>
      <c r="BG82" s="226"/>
      <c r="BH82" s="227"/>
      <c r="BI82" s="227"/>
      <c r="BJ82" s="237"/>
      <c r="BK82" s="237"/>
      <c r="BL82" s="237"/>
      <c r="BM82" s="237"/>
      <c r="BN82" s="249"/>
      <c r="BO82" s="237"/>
      <c r="BP82" s="237"/>
      <c r="BQ82" s="237"/>
      <c r="BR82" s="237"/>
      <c r="BS82" s="239"/>
      <c r="BU82" s="100"/>
      <c r="BV82" s="100"/>
    </row>
    <row r="83" spans="1:74" x14ac:dyDescent="0.3">
      <c r="A83" s="874"/>
      <c r="B83" s="234"/>
      <c r="C83" s="274" t="s">
        <v>614</v>
      </c>
      <c r="D83" s="582" t="str">
        <f>'Receita-Despesa'!D85</f>
        <v xml:space="preserve">       16-Serviço de vigilancia e segurança</v>
      </c>
      <c r="E83" s="583"/>
      <c r="F83" s="938">
        <f>'Receita-Despesa'!G86</f>
        <v>23728.531500000001</v>
      </c>
      <c r="G83" s="960"/>
      <c r="H83" s="961">
        <f t="shared" si="99"/>
        <v>-23728.531500000001</v>
      </c>
      <c r="I83" s="962">
        <f t="shared" si="86"/>
        <v>-1</v>
      </c>
      <c r="J83" s="938">
        <f>'Receita-Despesa'!H86</f>
        <v>19425.838500000002</v>
      </c>
      <c r="K83" s="960"/>
      <c r="L83" s="961">
        <f t="shared" si="75"/>
        <v>-19425.838500000002</v>
      </c>
      <c r="M83" s="962">
        <f t="shared" si="87"/>
        <v>-1</v>
      </c>
      <c r="N83" s="938">
        <f>'Receita-Despesa'!I86</f>
        <v>23728.531500000001</v>
      </c>
      <c r="O83" s="960"/>
      <c r="P83" s="961">
        <f t="shared" si="76"/>
        <v>-23728.531500000001</v>
      </c>
      <c r="Q83" s="962">
        <f t="shared" si="88"/>
        <v>-1</v>
      </c>
      <c r="R83" s="938">
        <f>'Receita-Despesa'!J86</f>
        <v>21505.5</v>
      </c>
      <c r="S83" s="960"/>
      <c r="T83" s="961">
        <f t="shared" si="77"/>
        <v>-21505.5</v>
      </c>
      <c r="U83" s="962">
        <f t="shared" si="89"/>
        <v>-1</v>
      </c>
      <c r="V83" s="938">
        <f>'Receita-Despesa'!K86</f>
        <v>23728.531500000001</v>
      </c>
      <c r="W83" s="960"/>
      <c r="X83" s="961">
        <f t="shared" si="78"/>
        <v>-23728.531500000001</v>
      </c>
      <c r="Y83" s="962">
        <f t="shared" si="90"/>
        <v>-1</v>
      </c>
      <c r="Z83" s="938">
        <f>'Receita-Despesa'!L86</f>
        <v>21505.5</v>
      </c>
      <c r="AA83" s="960"/>
      <c r="AB83" s="961">
        <f t="shared" si="79"/>
        <v>-21505.5</v>
      </c>
      <c r="AC83" s="962">
        <f t="shared" si="91"/>
        <v>-1</v>
      </c>
      <c r="AD83" s="938">
        <f>'Receita-Despesa'!M86</f>
        <v>23728.531500000001</v>
      </c>
      <c r="AE83" s="960"/>
      <c r="AF83" s="961">
        <f t="shared" si="80"/>
        <v>-23728.531500000001</v>
      </c>
      <c r="AG83" s="962">
        <f t="shared" si="92"/>
        <v>-1</v>
      </c>
      <c r="AH83" s="938">
        <f>'Receita-Despesa'!N86</f>
        <v>23728.531500000001</v>
      </c>
      <c r="AI83" s="960"/>
      <c r="AJ83" s="961">
        <f t="shared" si="81"/>
        <v>-23728.531500000001</v>
      </c>
      <c r="AK83" s="962">
        <f t="shared" si="93"/>
        <v>-1</v>
      </c>
      <c r="AL83" s="938">
        <f>'Receita-Despesa'!O86</f>
        <v>21505.5</v>
      </c>
      <c r="AM83" s="960"/>
      <c r="AN83" s="961">
        <f t="shared" si="82"/>
        <v>-21505.5</v>
      </c>
      <c r="AO83" s="962">
        <f t="shared" si="94"/>
        <v>-1</v>
      </c>
      <c r="AP83" s="938">
        <f>'Receita-Despesa'!P86</f>
        <v>23728.531500000001</v>
      </c>
      <c r="AQ83" s="960"/>
      <c r="AR83" s="961">
        <f t="shared" si="83"/>
        <v>-23728.531500000001</v>
      </c>
      <c r="AS83" s="962">
        <f t="shared" si="95"/>
        <v>-1</v>
      </c>
      <c r="AT83" s="938">
        <f>'Receita-Despesa'!Q86</f>
        <v>21505.5</v>
      </c>
      <c r="AU83" s="960"/>
      <c r="AV83" s="961">
        <f t="shared" si="84"/>
        <v>-21505.5</v>
      </c>
      <c r="AW83" s="962">
        <f t="shared" si="96"/>
        <v>-1</v>
      </c>
      <c r="AX83" s="938">
        <f>'Receita-Despesa'!R86</f>
        <v>23728.531500000001</v>
      </c>
      <c r="AY83" s="960"/>
      <c r="AZ83" s="961">
        <f t="shared" si="85"/>
        <v>-23728.531500000001</v>
      </c>
      <c r="BA83" s="962">
        <f t="shared" si="97"/>
        <v>-1</v>
      </c>
      <c r="BB83" s="924">
        <f t="shared" si="100"/>
        <v>271547.55900000007</v>
      </c>
      <c r="BC83" s="925">
        <f t="shared" si="100"/>
        <v>0</v>
      </c>
      <c r="BD83" s="926">
        <f t="shared" si="101"/>
        <v>-271547.55900000007</v>
      </c>
      <c r="BE83" s="963">
        <f t="shared" si="98"/>
        <v>-1</v>
      </c>
      <c r="BF83" s="220"/>
      <c r="BG83" s="226"/>
      <c r="BH83" s="227"/>
      <c r="BI83" s="227"/>
      <c r="BJ83" s="237"/>
      <c r="BK83" s="237"/>
      <c r="BL83" s="237"/>
      <c r="BM83" s="237"/>
      <c r="BN83" s="249"/>
      <c r="BO83" s="237"/>
      <c r="BP83" s="237"/>
      <c r="BQ83" s="237"/>
      <c r="BR83" s="237"/>
      <c r="BS83" s="239"/>
      <c r="BU83" s="100"/>
      <c r="BV83" s="100"/>
    </row>
    <row r="84" spans="1:74" x14ac:dyDescent="0.3">
      <c r="A84" s="874"/>
      <c r="B84" s="234"/>
      <c r="C84" s="274" t="s">
        <v>615</v>
      </c>
      <c r="D84" s="582" t="str">
        <f>'Receita-Despesa'!D86</f>
        <v xml:space="preserve">       17-Exames laboratoriais</v>
      </c>
      <c r="E84" s="583"/>
      <c r="F84" s="938">
        <f>'Receita-Despesa'!G87</f>
        <v>5000</v>
      </c>
      <c r="G84" s="960"/>
      <c r="H84" s="961">
        <f t="shared" si="99"/>
        <v>-5000</v>
      </c>
      <c r="I84" s="962">
        <f t="shared" si="86"/>
        <v>-1</v>
      </c>
      <c r="J84" s="938">
        <f>'Receita-Despesa'!H87</f>
        <v>5000</v>
      </c>
      <c r="K84" s="960"/>
      <c r="L84" s="961">
        <f t="shared" si="75"/>
        <v>-5000</v>
      </c>
      <c r="M84" s="962">
        <f t="shared" si="87"/>
        <v>-1</v>
      </c>
      <c r="N84" s="938">
        <f>'Receita-Despesa'!I87</f>
        <v>5000</v>
      </c>
      <c r="O84" s="960"/>
      <c r="P84" s="961">
        <f t="shared" si="76"/>
        <v>-5000</v>
      </c>
      <c r="Q84" s="962">
        <f t="shared" si="88"/>
        <v>-1</v>
      </c>
      <c r="R84" s="938">
        <f>'Receita-Despesa'!J87</f>
        <v>5000</v>
      </c>
      <c r="S84" s="960"/>
      <c r="T84" s="961">
        <f t="shared" si="77"/>
        <v>-5000</v>
      </c>
      <c r="U84" s="962">
        <f t="shared" si="89"/>
        <v>-1</v>
      </c>
      <c r="V84" s="938">
        <f>'Receita-Despesa'!K87</f>
        <v>5000</v>
      </c>
      <c r="W84" s="960"/>
      <c r="X84" s="961">
        <f t="shared" si="78"/>
        <v>-5000</v>
      </c>
      <c r="Y84" s="962">
        <f t="shared" si="90"/>
        <v>-1</v>
      </c>
      <c r="Z84" s="938">
        <f>'Receita-Despesa'!L87</f>
        <v>5000</v>
      </c>
      <c r="AA84" s="960"/>
      <c r="AB84" s="961">
        <f t="shared" si="79"/>
        <v>-5000</v>
      </c>
      <c r="AC84" s="962">
        <f t="shared" si="91"/>
        <v>-1</v>
      </c>
      <c r="AD84" s="938">
        <f>'Receita-Despesa'!M87</f>
        <v>5000</v>
      </c>
      <c r="AE84" s="960"/>
      <c r="AF84" s="961">
        <f t="shared" si="80"/>
        <v>-5000</v>
      </c>
      <c r="AG84" s="962">
        <f t="shared" si="92"/>
        <v>-1</v>
      </c>
      <c r="AH84" s="938">
        <f>'Receita-Despesa'!N87</f>
        <v>5000</v>
      </c>
      <c r="AI84" s="960"/>
      <c r="AJ84" s="961">
        <f t="shared" si="81"/>
        <v>-5000</v>
      </c>
      <c r="AK84" s="962">
        <f t="shared" si="93"/>
        <v>-1</v>
      </c>
      <c r="AL84" s="938">
        <f>'Receita-Despesa'!O87</f>
        <v>5000</v>
      </c>
      <c r="AM84" s="960"/>
      <c r="AN84" s="961">
        <f t="shared" si="82"/>
        <v>-5000</v>
      </c>
      <c r="AO84" s="962">
        <f t="shared" si="94"/>
        <v>-1</v>
      </c>
      <c r="AP84" s="938">
        <f>'Receita-Despesa'!P87</f>
        <v>5000</v>
      </c>
      <c r="AQ84" s="960"/>
      <c r="AR84" s="961">
        <f t="shared" si="83"/>
        <v>-5000</v>
      </c>
      <c r="AS84" s="962">
        <f t="shared" si="95"/>
        <v>-1</v>
      </c>
      <c r="AT84" s="938">
        <f>'Receita-Despesa'!Q87</f>
        <v>5000</v>
      </c>
      <c r="AU84" s="960"/>
      <c r="AV84" s="961">
        <f t="shared" si="84"/>
        <v>-5000</v>
      </c>
      <c r="AW84" s="962">
        <f t="shared" si="96"/>
        <v>-1</v>
      </c>
      <c r="AX84" s="938">
        <f>'Receita-Despesa'!R87</f>
        <v>5000</v>
      </c>
      <c r="AY84" s="960"/>
      <c r="AZ84" s="961">
        <f t="shared" si="85"/>
        <v>-5000</v>
      </c>
      <c r="BA84" s="962">
        <f t="shared" si="97"/>
        <v>-1</v>
      </c>
      <c r="BB84" s="924">
        <f t="shared" si="100"/>
        <v>60000</v>
      </c>
      <c r="BC84" s="925">
        <f t="shared" si="100"/>
        <v>0</v>
      </c>
      <c r="BD84" s="926">
        <f t="shared" si="101"/>
        <v>-60000</v>
      </c>
      <c r="BE84" s="963">
        <f t="shared" si="98"/>
        <v>-1</v>
      </c>
      <c r="BF84" s="220"/>
      <c r="BG84" s="226"/>
      <c r="BH84" s="227"/>
      <c r="BI84" s="227"/>
      <c r="BJ84" s="237"/>
      <c r="BK84" s="237"/>
      <c r="BL84" s="237"/>
      <c r="BM84" s="237"/>
      <c r="BN84" s="249"/>
      <c r="BO84" s="237"/>
      <c r="BP84" s="237"/>
      <c r="BQ84" s="237"/>
      <c r="BR84" s="237"/>
      <c r="BS84" s="239"/>
      <c r="BU84" s="100"/>
      <c r="BV84" s="100"/>
    </row>
    <row r="85" spans="1:74" x14ac:dyDescent="0.3">
      <c r="A85" s="874"/>
      <c r="B85" s="234"/>
      <c r="C85" s="274" t="s">
        <v>616</v>
      </c>
      <c r="D85" s="582" t="str">
        <f>'Receita-Despesa'!D87</f>
        <v xml:space="preserve">       18-  Diversos (pequenos serviços/mão de obra)</v>
      </c>
      <c r="E85" s="583"/>
      <c r="F85" s="938">
        <f>'Receita-Despesa'!G88</f>
        <v>8789</v>
      </c>
      <c r="G85" s="960"/>
      <c r="H85" s="961">
        <f t="shared" si="99"/>
        <v>-8789</v>
      </c>
      <c r="I85" s="962">
        <f t="shared" si="86"/>
        <v>-1</v>
      </c>
      <c r="J85" s="938">
        <f>'Receita-Despesa'!H88</f>
        <v>8789</v>
      </c>
      <c r="K85" s="960"/>
      <c r="L85" s="961">
        <f t="shared" si="75"/>
        <v>-8789</v>
      </c>
      <c r="M85" s="962">
        <f t="shared" si="87"/>
        <v>-1</v>
      </c>
      <c r="N85" s="938">
        <f>'Receita-Despesa'!I88</f>
        <v>8789</v>
      </c>
      <c r="O85" s="960"/>
      <c r="P85" s="961">
        <f t="shared" si="76"/>
        <v>-8789</v>
      </c>
      <c r="Q85" s="962">
        <f t="shared" si="88"/>
        <v>-1</v>
      </c>
      <c r="R85" s="938">
        <f>'Receita-Despesa'!J88</f>
        <v>8789</v>
      </c>
      <c r="S85" s="960"/>
      <c r="T85" s="961">
        <f t="shared" si="77"/>
        <v>-8789</v>
      </c>
      <c r="U85" s="962">
        <f t="shared" si="89"/>
        <v>-1</v>
      </c>
      <c r="V85" s="938">
        <f>'Receita-Despesa'!K88</f>
        <v>8789</v>
      </c>
      <c r="W85" s="960"/>
      <c r="X85" s="961">
        <f t="shared" si="78"/>
        <v>-8789</v>
      </c>
      <c r="Y85" s="962">
        <f t="shared" si="90"/>
        <v>-1</v>
      </c>
      <c r="Z85" s="938">
        <f>'Receita-Despesa'!L88</f>
        <v>8789</v>
      </c>
      <c r="AA85" s="960"/>
      <c r="AB85" s="961">
        <f t="shared" si="79"/>
        <v>-8789</v>
      </c>
      <c r="AC85" s="962">
        <f t="shared" si="91"/>
        <v>-1</v>
      </c>
      <c r="AD85" s="938">
        <f>'Receita-Despesa'!M88</f>
        <v>8789</v>
      </c>
      <c r="AE85" s="960"/>
      <c r="AF85" s="961">
        <f t="shared" si="80"/>
        <v>-8789</v>
      </c>
      <c r="AG85" s="962">
        <f t="shared" si="92"/>
        <v>-1</v>
      </c>
      <c r="AH85" s="938">
        <f>'Receita-Despesa'!N88</f>
        <v>8789</v>
      </c>
      <c r="AI85" s="960"/>
      <c r="AJ85" s="961">
        <f t="shared" si="81"/>
        <v>-8789</v>
      </c>
      <c r="AK85" s="962">
        <f t="shared" si="93"/>
        <v>-1</v>
      </c>
      <c r="AL85" s="938">
        <f>'Receita-Despesa'!O88</f>
        <v>9275</v>
      </c>
      <c r="AM85" s="960"/>
      <c r="AN85" s="961">
        <f t="shared" si="82"/>
        <v>-9275</v>
      </c>
      <c r="AO85" s="962">
        <f t="shared" si="94"/>
        <v>-1</v>
      </c>
      <c r="AP85" s="938">
        <f>'Receita-Despesa'!P88</f>
        <v>9275</v>
      </c>
      <c r="AQ85" s="960"/>
      <c r="AR85" s="961">
        <f t="shared" si="83"/>
        <v>-9275</v>
      </c>
      <c r="AS85" s="962">
        <f t="shared" si="95"/>
        <v>-1</v>
      </c>
      <c r="AT85" s="938">
        <f>'Receita-Despesa'!Q88</f>
        <v>9275</v>
      </c>
      <c r="AU85" s="960"/>
      <c r="AV85" s="961">
        <f t="shared" si="84"/>
        <v>-9275</v>
      </c>
      <c r="AW85" s="962">
        <f t="shared" si="96"/>
        <v>-1</v>
      </c>
      <c r="AX85" s="938">
        <f>'Receita-Despesa'!R88</f>
        <v>9275</v>
      </c>
      <c r="AY85" s="960"/>
      <c r="AZ85" s="961">
        <f t="shared" si="85"/>
        <v>-9275</v>
      </c>
      <c r="BA85" s="962">
        <f t="shared" si="97"/>
        <v>-1</v>
      </c>
      <c r="BB85" s="924">
        <f t="shared" si="100"/>
        <v>107412</v>
      </c>
      <c r="BC85" s="925">
        <f t="shared" si="100"/>
        <v>0</v>
      </c>
      <c r="BD85" s="926">
        <f t="shared" si="101"/>
        <v>-107412</v>
      </c>
      <c r="BE85" s="963">
        <f t="shared" si="98"/>
        <v>-1</v>
      </c>
      <c r="BF85" s="220"/>
      <c r="BG85" s="226"/>
      <c r="BH85" s="227"/>
      <c r="BI85" s="227"/>
      <c r="BJ85" s="237"/>
      <c r="BK85" s="237"/>
      <c r="BL85" s="237"/>
      <c r="BM85" s="237"/>
      <c r="BN85" s="249"/>
      <c r="BO85" s="237"/>
      <c r="BP85" s="237"/>
      <c r="BQ85" s="237"/>
      <c r="BR85" s="237"/>
      <c r="BS85" s="239"/>
      <c r="BU85" s="100"/>
      <c r="BV85" s="100"/>
    </row>
    <row r="86" spans="1:74" x14ac:dyDescent="0.3">
      <c r="A86" s="874"/>
      <c r="B86" s="234"/>
      <c r="C86" s="274" t="s">
        <v>617</v>
      </c>
      <c r="D86" s="582" t="e">
        <f>'Receita-Despesa'!#REF!</f>
        <v>#REF!</v>
      </c>
      <c r="E86" s="583"/>
      <c r="F86" s="938">
        <f>'Receita-Despesa'!G89</f>
        <v>1478</v>
      </c>
      <c r="G86" s="960"/>
      <c r="H86" s="961">
        <f t="shared" si="99"/>
        <v>-1478</v>
      </c>
      <c r="I86" s="962">
        <f t="shared" si="86"/>
        <v>-1</v>
      </c>
      <c r="J86" s="938">
        <f>'Receita-Despesa'!H89</f>
        <v>1478</v>
      </c>
      <c r="K86" s="960"/>
      <c r="L86" s="961">
        <f t="shared" si="75"/>
        <v>-1478</v>
      </c>
      <c r="M86" s="962">
        <f t="shared" si="87"/>
        <v>-1</v>
      </c>
      <c r="N86" s="938">
        <f>'Receita-Despesa'!I89</f>
        <v>1478</v>
      </c>
      <c r="O86" s="960"/>
      <c r="P86" s="961">
        <f t="shared" si="76"/>
        <v>-1478</v>
      </c>
      <c r="Q86" s="962">
        <f t="shared" si="88"/>
        <v>-1</v>
      </c>
      <c r="R86" s="938">
        <f>'Receita-Despesa'!J89</f>
        <v>1478</v>
      </c>
      <c r="S86" s="960"/>
      <c r="T86" s="961">
        <f t="shared" si="77"/>
        <v>-1478</v>
      </c>
      <c r="U86" s="962">
        <f t="shared" si="89"/>
        <v>-1</v>
      </c>
      <c r="V86" s="938">
        <f>'Receita-Despesa'!K89</f>
        <v>1478</v>
      </c>
      <c r="W86" s="960"/>
      <c r="X86" s="961">
        <f t="shared" si="78"/>
        <v>-1478</v>
      </c>
      <c r="Y86" s="962">
        <f t="shared" si="90"/>
        <v>-1</v>
      </c>
      <c r="Z86" s="938">
        <f>'Receita-Despesa'!L89</f>
        <v>1478</v>
      </c>
      <c r="AA86" s="960"/>
      <c r="AB86" s="961">
        <f t="shared" si="79"/>
        <v>-1478</v>
      </c>
      <c r="AC86" s="962">
        <f t="shared" si="91"/>
        <v>-1</v>
      </c>
      <c r="AD86" s="938">
        <f>'Receita-Despesa'!M89</f>
        <v>1560</v>
      </c>
      <c r="AE86" s="960"/>
      <c r="AF86" s="961">
        <f t="shared" si="80"/>
        <v>-1560</v>
      </c>
      <c r="AG86" s="962">
        <f t="shared" si="92"/>
        <v>-1</v>
      </c>
      <c r="AH86" s="938">
        <f>'Receita-Despesa'!N89</f>
        <v>1560</v>
      </c>
      <c r="AI86" s="960"/>
      <c r="AJ86" s="961">
        <f t="shared" si="81"/>
        <v>-1560</v>
      </c>
      <c r="AK86" s="962">
        <f t="shared" si="93"/>
        <v>-1</v>
      </c>
      <c r="AL86" s="938">
        <f>'Receita-Despesa'!O89</f>
        <v>1560</v>
      </c>
      <c r="AM86" s="960"/>
      <c r="AN86" s="961">
        <f t="shared" si="82"/>
        <v>-1560</v>
      </c>
      <c r="AO86" s="962">
        <f t="shared" si="94"/>
        <v>-1</v>
      </c>
      <c r="AP86" s="938">
        <f>'Receita-Despesa'!P89</f>
        <v>1560</v>
      </c>
      <c r="AQ86" s="960"/>
      <c r="AR86" s="961">
        <f t="shared" si="83"/>
        <v>-1560</v>
      </c>
      <c r="AS86" s="962">
        <f t="shared" si="95"/>
        <v>-1</v>
      </c>
      <c r="AT86" s="938">
        <f>'Receita-Despesa'!Q89</f>
        <v>1560</v>
      </c>
      <c r="AU86" s="960"/>
      <c r="AV86" s="961">
        <f t="shared" si="84"/>
        <v>-1560</v>
      </c>
      <c r="AW86" s="962">
        <f t="shared" si="96"/>
        <v>-1</v>
      </c>
      <c r="AX86" s="938">
        <f>'Receita-Despesa'!R89</f>
        <v>1560</v>
      </c>
      <c r="AY86" s="960"/>
      <c r="AZ86" s="961">
        <f t="shared" si="85"/>
        <v>-1560</v>
      </c>
      <c r="BA86" s="962">
        <f t="shared" si="97"/>
        <v>-1</v>
      </c>
      <c r="BB86" s="924">
        <f t="shared" si="100"/>
        <v>18228</v>
      </c>
      <c r="BC86" s="925">
        <f t="shared" si="100"/>
        <v>0</v>
      </c>
      <c r="BD86" s="926">
        <f t="shared" si="101"/>
        <v>-18228</v>
      </c>
      <c r="BE86" s="963">
        <f t="shared" si="98"/>
        <v>-1</v>
      </c>
      <c r="BF86" s="220"/>
      <c r="BG86" s="226"/>
      <c r="BH86" s="227"/>
      <c r="BI86" s="227"/>
      <c r="BJ86" s="237"/>
      <c r="BK86" s="237"/>
      <c r="BL86" s="237"/>
      <c r="BM86" s="237"/>
      <c r="BN86" s="249"/>
      <c r="BO86" s="237"/>
      <c r="BP86" s="237"/>
      <c r="BQ86" s="237"/>
      <c r="BR86" s="237"/>
      <c r="BS86" s="239"/>
      <c r="BU86" s="100"/>
      <c r="BV86" s="100"/>
    </row>
    <row r="87" spans="1:74" x14ac:dyDescent="0.3">
      <c r="A87" s="874"/>
      <c r="B87" s="234"/>
      <c r="C87" s="274" t="s">
        <v>618</v>
      </c>
      <c r="D87" s="582" t="e">
        <f>'Receita-Despesa'!#REF!</f>
        <v>#REF!</v>
      </c>
      <c r="E87" s="583"/>
      <c r="F87" s="938">
        <f>'Receita-Despesa'!G90</f>
        <v>666</v>
      </c>
      <c r="G87" s="960"/>
      <c r="H87" s="961">
        <f t="shared" si="99"/>
        <v>-666</v>
      </c>
      <c r="I87" s="962">
        <f t="shared" si="86"/>
        <v>-1</v>
      </c>
      <c r="J87" s="938">
        <f>'Receita-Despesa'!H90</f>
        <v>666</v>
      </c>
      <c r="K87" s="960"/>
      <c r="L87" s="961">
        <f t="shared" si="75"/>
        <v>-666</v>
      </c>
      <c r="M87" s="962">
        <f t="shared" si="87"/>
        <v>-1</v>
      </c>
      <c r="N87" s="938">
        <f>'Receita-Despesa'!I90</f>
        <v>666</v>
      </c>
      <c r="O87" s="960"/>
      <c r="P87" s="961">
        <f t="shared" si="76"/>
        <v>-666</v>
      </c>
      <c r="Q87" s="962">
        <f t="shared" si="88"/>
        <v>-1</v>
      </c>
      <c r="R87" s="938">
        <f>'Receita-Despesa'!J90</f>
        <v>666</v>
      </c>
      <c r="S87" s="960"/>
      <c r="T87" s="961">
        <f t="shared" si="77"/>
        <v>-666</v>
      </c>
      <c r="U87" s="962">
        <f t="shared" si="89"/>
        <v>-1</v>
      </c>
      <c r="V87" s="938">
        <f>'Receita-Despesa'!K90</f>
        <v>666</v>
      </c>
      <c r="W87" s="960"/>
      <c r="X87" s="961">
        <f t="shared" si="78"/>
        <v>-666</v>
      </c>
      <c r="Y87" s="962">
        <f t="shared" si="90"/>
        <v>-1</v>
      </c>
      <c r="Z87" s="938">
        <f>'Receita-Despesa'!L90</f>
        <v>666</v>
      </c>
      <c r="AA87" s="960"/>
      <c r="AB87" s="961">
        <f t="shared" si="79"/>
        <v>-666</v>
      </c>
      <c r="AC87" s="962">
        <f t="shared" si="91"/>
        <v>-1</v>
      </c>
      <c r="AD87" s="938">
        <f>'Receita-Despesa'!M90</f>
        <v>703</v>
      </c>
      <c r="AE87" s="960"/>
      <c r="AF87" s="961">
        <f t="shared" si="80"/>
        <v>-703</v>
      </c>
      <c r="AG87" s="962">
        <f t="shared" si="92"/>
        <v>-1</v>
      </c>
      <c r="AH87" s="938">
        <f>'Receita-Despesa'!N90</f>
        <v>703</v>
      </c>
      <c r="AI87" s="960"/>
      <c r="AJ87" s="961">
        <f t="shared" si="81"/>
        <v>-703</v>
      </c>
      <c r="AK87" s="962">
        <f t="shared" si="93"/>
        <v>-1</v>
      </c>
      <c r="AL87" s="938">
        <f>'Receita-Despesa'!O90</f>
        <v>703</v>
      </c>
      <c r="AM87" s="960"/>
      <c r="AN87" s="961">
        <f t="shared" si="82"/>
        <v>-703</v>
      </c>
      <c r="AO87" s="962">
        <f t="shared" si="94"/>
        <v>-1</v>
      </c>
      <c r="AP87" s="938">
        <f>'Receita-Despesa'!P90</f>
        <v>703</v>
      </c>
      <c r="AQ87" s="960"/>
      <c r="AR87" s="961">
        <f t="shared" si="83"/>
        <v>-703</v>
      </c>
      <c r="AS87" s="962">
        <f t="shared" si="95"/>
        <v>-1</v>
      </c>
      <c r="AT87" s="938">
        <f>'Receita-Despesa'!Q90</f>
        <v>703</v>
      </c>
      <c r="AU87" s="960"/>
      <c r="AV87" s="961">
        <f t="shared" si="84"/>
        <v>-703</v>
      </c>
      <c r="AW87" s="962">
        <f t="shared" si="96"/>
        <v>-1</v>
      </c>
      <c r="AX87" s="938">
        <f>'Receita-Despesa'!R90</f>
        <v>703</v>
      </c>
      <c r="AY87" s="960"/>
      <c r="AZ87" s="961">
        <f t="shared" si="85"/>
        <v>-703</v>
      </c>
      <c r="BA87" s="962">
        <f t="shared" si="97"/>
        <v>-1</v>
      </c>
      <c r="BB87" s="924">
        <f t="shared" si="100"/>
        <v>8214</v>
      </c>
      <c r="BC87" s="925">
        <f t="shared" si="100"/>
        <v>0</v>
      </c>
      <c r="BD87" s="926">
        <f t="shared" si="101"/>
        <v>-8214</v>
      </c>
      <c r="BE87" s="963">
        <f t="shared" si="98"/>
        <v>-1</v>
      </c>
      <c r="BF87" s="220"/>
      <c r="BG87" s="226"/>
      <c r="BH87" s="227"/>
      <c r="BI87" s="227"/>
      <c r="BJ87" s="237"/>
      <c r="BK87" s="237"/>
      <c r="BL87" s="237"/>
      <c r="BM87" s="237"/>
      <c r="BN87" s="249"/>
      <c r="BO87" s="237"/>
      <c r="BP87" s="237"/>
      <c r="BQ87" s="237"/>
      <c r="BR87" s="237"/>
      <c r="BS87" s="239"/>
      <c r="BU87" s="100"/>
      <c r="BV87" s="100"/>
    </row>
    <row r="88" spans="1:74" x14ac:dyDescent="0.3">
      <c r="A88" s="874"/>
      <c r="B88" s="234"/>
      <c r="C88" s="274" t="s">
        <v>619</v>
      </c>
      <c r="D88" s="582" t="str">
        <f>'Receita-Despesa'!D88</f>
        <v xml:space="preserve">       20-  Licenças / atualização de software (mensalidades)</v>
      </c>
      <c r="E88" s="583"/>
      <c r="F88" s="938">
        <f>'Receita-Despesa'!G91</f>
        <v>2674</v>
      </c>
      <c r="G88" s="960"/>
      <c r="H88" s="961">
        <f t="shared" si="99"/>
        <v>-2674</v>
      </c>
      <c r="I88" s="962">
        <f t="shared" si="86"/>
        <v>-1</v>
      </c>
      <c r="J88" s="938">
        <f>'Receita-Despesa'!H91</f>
        <v>2820</v>
      </c>
      <c r="K88" s="960"/>
      <c r="L88" s="961">
        <f t="shared" si="75"/>
        <v>-2820</v>
      </c>
      <c r="M88" s="962">
        <f t="shared" si="87"/>
        <v>-1</v>
      </c>
      <c r="N88" s="938">
        <f>'Receita-Despesa'!I91</f>
        <v>2820</v>
      </c>
      <c r="O88" s="960"/>
      <c r="P88" s="961">
        <f t="shared" si="76"/>
        <v>-2820</v>
      </c>
      <c r="Q88" s="962">
        <f t="shared" si="88"/>
        <v>-1</v>
      </c>
      <c r="R88" s="938">
        <f>'Receita-Despesa'!J91</f>
        <v>2820</v>
      </c>
      <c r="S88" s="960"/>
      <c r="T88" s="961">
        <f t="shared" si="77"/>
        <v>-2820</v>
      </c>
      <c r="U88" s="962">
        <f t="shared" si="89"/>
        <v>-1</v>
      </c>
      <c r="V88" s="938">
        <f>'Receita-Despesa'!K91</f>
        <v>2820</v>
      </c>
      <c r="W88" s="960"/>
      <c r="X88" s="961">
        <f t="shared" si="78"/>
        <v>-2820</v>
      </c>
      <c r="Y88" s="962">
        <f t="shared" si="90"/>
        <v>-1</v>
      </c>
      <c r="Z88" s="938">
        <f>'Receita-Despesa'!L91</f>
        <v>2820</v>
      </c>
      <c r="AA88" s="960"/>
      <c r="AB88" s="961">
        <f t="shared" si="79"/>
        <v>-2820</v>
      </c>
      <c r="AC88" s="962">
        <f t="shared" si="91"/>
        <v>-1</v>
      </c>
      <c r="AD88" s="938">
        <f>'Receita-Despesa'!M91</f>
        <v>2820</v>
      </c>
      <c r="AE88" s="960"/>
      <c r="AF88" s="961">
        <f t="shared" si="80"/>
        <v>-2820</v>
      </c>
      <c r="AG88" s="962">
        <f t="shared" si="92"/>
        <v>-1</v>
      </c>
      <c r="AH88" s="938">
        <f>'Receita-Despesa'!N91</f>
        <v>2820</v>
      </c>
      <c r="AI88" s="960"/>
      <c r="AJ88" s="961">
        <f t="shared" si="81"/>
        <v>-2820</v>
      </c>
      <c r="AK88" s="962">
        <f t="shared" si="93"/>
        <v>-1</v>
      </c>
      <c r="AL88" s="938">
        <f>'Receita-Despesa'!O91</f>
        <v>2820</v>
      </c>
      <c r="AM88" s="960"/>
      <c r="AN88" s="961">
        <f t="shared" si="82"/>
        <v>-2820</v>
      </c>
      <c r="AO88" s="962">
        <f t="shared" si="94"/>
        <v>-1</v>
      </c>
      <c r="AP88" s="938">
        <f>'Receita-Despesa'!P91</f>
        <v>2820</v>
      </c>
      <c r="AQ88" s="960"/>
      <c r="AR88" s="961">
        <f t="shared" si="83"/>
        <v>-2820</v>
      </c>
      <c r="AS88" s="962">
        <f t="shared" si="95"/>
        <v>-1</v>
      </c>
      <c r="AT88" s="938">
        <f>'Receita-Despesa'!Q91</f>
        <v>2820</v>
      </c>
      <c r="AU88" s="960"/>
      <c r="AV88" s="961">
        <f t="shared" si="84"/>
        <v>-2820</v>
      </c>
      <c r="AW88" s="962">
        <f t="shared" si="96"/>
        <v>-1</v>
      </c>
      <c r="AX88" s="938">
        <f>'Receita-Despesa'!R91</f>
        <v>2820</v>
      </c>
      <c r="AY88" s="960"/>
      <c r="AZ88" s="961">
        <f t="shared" si="85"/>
        <v>-2820</v>
      </c>
      <c r="BA88" s="962">
        <f t="shared" si="97"/>
        <v>-1</v>
      </c>
      <c r="BB88" s="924">
        <f t="shared" si="100"/>
        <v>33694</v>
      </c>
      <c r="BC88" s="925">
        <f t="shared" si="100"/>
        <v>0</v>
      </c>
      <c r="BD88" s="926">
        <f t="shared" si="101"/>
        <v>-33694</v>
      </c>
      <c r="BE88" s="963">
        <f t="shared" si="98"/>
        <v>-1</v>
      </c>
      <c r="BF88" s="220"/>
      <c r="BG88" s="226"/>
      <c r="BH88" s="227"/>
      <c r="BI88" s="227"/>
      <c r="BJ88" s="237"/>
      <c r="BK88" s="237"/>
      <c r="BL88" s="237"/>
      <c r="BM88" s="237"/>
      <c r="BN88" s="249"/>
      <c r="BO88" s="237"/>
      <c r="BP88" s="237"/>
      <c r="BQ88" s="237"/>
      <c r="BR88" s="237"/>
      <c r="BS88" s="239"/>
      <c r="BU88" s="100"/>
      <c r="BV88" s="100"/>
    </row>
    <row r="89" spans="1:74" x14ac:dyDescent="0.3">
      <c r="A89" s="874"/>
      <c r="B89" s="234"/>
      <c r="C89" s="274" t="s">
        <v>620</v>
      </c>
      <c r="D89" s="582" t="str">
        <f>'Receita-Despesa'!D89</f>
        <v xml:space="preserve">       21-  Licenças / atualização de software (mensalidades)</v>
      </c>
      <c r="E89" s="583"/>
      <c r="F89" s="938">
        <f>'Receita-Despesa'!G92</f>
        <v>2380</v>
      </c>
      <c r="G89" s="960"/>
      <c r="H89" s="961">
        <f t="shared" si="99"/>
        <v>-2380</v>
      </c>
      <c r="I89" s="962">
        <f t="shared" si="86"/>
        <v>-1</v>
      </c>
      <c r="J89" s="938">
        <f>'Receita-Despesa'!H92</f>
        <v>2380</v>
      </c>
      <c r="K89" s="960"/>
      <c r="L89" s="961">
        <f t="shared" si="75"/>
        <v>-2380</v>
      </c>
      <c r="M89" s="962">
        <f t="shared" si="87"/>
        <v>-1</v>
      </c>
      <c r="N89" s="938">
        <f>'Receita-Despesa'!I92</f>
        <v>2380</v>
      </c>
      <c r="O89" s="960"/>
      <c r="P89" s="961">
        <f t="shared" si="76"/>
        <v>-2380</v>
      </c>
      <c r="Q89" s="962">
        <f t="shared" si="88"/>
        <v>-1</v>
      </c>
      <c r="R89" s="938">
        <f>'Receita-Despesa'!J92</f>
        <v>2380</v>
      </c>
      <c r="S89" s="960"/>
      <c r="T89" s="961">
        <f t="shared" si="77"/>
        <v>-2380</v>
      </c>
      <c r="U89" s="962">
        <f t="shared" si="89"/>
        <v>-1</v>
      </c>
      <c r="V89" s="938">
        <f>'Receita-Despesa'!K92</f>
        <v>2380</v>
      </c>
      <c r="W89" s="960"/>
      <c r="X89" s="961">
        <f t="shared" si="78"/>
        <v>-2380</v>
      </c>
      <c r="Y89" s="962">
        <f t="shared" si="90"/>
        <v>-1</v>
      </c>
      <c r="Z89" s="938">
        <f>'Receita-Despesa'!L92</f>
        <v>2512</v>
      </c>
      <c r="AA89" s="960"/>
      <c r="AB89" s="961">
        <f t="shared" si="79"/>
        <v>-2512</v>
      </c>
      <c r="AC89" s="962">
        <f t="shared" si="91"/>
        <v>-1</v>
      </c>
      <c r="AD89" s="938">
        <f>'Receita-Despesa'!M92</f>
        <v>2512</v>
      </c>
      <c r="AE89" s="960"/>
      <c r="AF89" s="961">
        <f t="shared" si="80"/>
        <v>-2512</v>
      </c>
      <c r="AG89" s="962">
        <f t="shared" si="92"/>
        <v>-1</v>
      </c>
      <c r="AH89" s="938">
        <f>'Receita-Despesa'!N92</f>
        <v>2512</v>
      </c>
      <c r="AI89" s="960"/>
      <c r="AJ89" s="961">
        <f t="shared" si="81"/>
        <v>-2512</v>
      </c>
      <c r="AK89" s="962">
        <f t="shared" si="93"/>
        <v>-1</v>
      </c>
      <c r="AL89" s="938">
        <f>'Receita-Despesa'!O92</f>
        <v>2512</v>
      </c>
      <c r="AM89" s="960"/>
      <c r="AN89" s="961">
        <f t="shared" si="82"/>
        <v>-2512</v>
      </c>
      <c r="AO89" s="962">
        <f t="shared" si="94"/>
        <v>-1</v>
      </c>
      <c r="AP89" s="938">
        <f>'Receita-Despesa'!P92</f>
        <v>2512</v>
      </c>
      <c r="AQ89" s="960"/>
      <c r="AR89" s="961">
        <f t="shared" si="83"/>
        <v>-2512</v>
      </c>
      <c r="AS89" s="962">
        <f t="shared" si="95"/>
        <v>-1</v>
      </c>
      <c r="AT89" s="938">
        <f>'Receita-Despesa'!Q92</f>
        <v>2512</v>
      </c>
      <c r="AU89" s="960"/>
      <c r="AV89" s="961">
        <f t="shared" si="84"/>
        <v>-2512</v>
      </c>
      <c r="AW89" s="962">
        <f t="shared" si="96"/>
        <v>-1</v>
      </c>
      <c r="AX89" s="938">
        <f>'Receita-Despesa'!R92</f>
        <v>2512</v>
      </c>
      <c r="AY89" s="960"/>
      <c r="AZ89" s="961">
        <f t="shared" si="85"/>
        <v>-2512</v>
      </c>
      <c r="BA89" s="962">
        <f t="shared" si="97"/>
        <v>-1</v>
      </c>
      <c r="BB89" s="924">
        <f t="shared" si="100"/>
        <v>29484</v>
      </c>
      <c r="BC89" s="925">
        <f t="shared" si="100"/>
        <v>0</v>
      </c>
      <c r="BD89" s="926">
        <f t="shared" si="101"/>
        <v>-29484</v>
      </c>
      <c r="BE89" s="963">
        <f t="shared" si="98"/>
        <v>-1</v>
      </c>
      <c r="BF89" s="220"/>
      <c r="BG89" s="226"/>
      <c r="BH89" s="227"/>
      <c r="BI89" s="227"/>
      <c r="BJ89" s="237"/>
      <c r="BK89" s="237"/>
      <c r="BL89" s="237"/>
      <c r="BM89" s="237"/>
      <c r="BN89" s="249"/>
      <c r="BO89" s="237"/>
      <c r="BP89" s="237"/>
      <c r="BQ89" s="237"/>
      <c r="BR89" s="237"/>
      <c r="BS89" s="239"/>
      <c r="BU89" s="100"/>
      <c r="BV89" s="100"/>
    </row>
    <row r="90" spans="1:74" x14ac:dyDescent="0.3">
      <c r="A90" s="874"/>
      <c r="B90" s="234"/>
      <c r="C90" s="274" t="s">
        <v>621</v>
      </c>
      <c r="D90" s="582" t="str">
        <f>'Receita-Despesa'!D90</f>
        <v xml:space="preserve">       22-  Licenças / atualização de software (mensalidades)</v>
      </c>
      <c r="E90" s="583"/>
      <c r="F90" s="938">
        <f>'Receita-Despesa'!G93</f>
        <v>528</v>
      </c>
      <c r="G90" s="960"/>
      <c r="H90" s="961">
        <f t="shared" si="99"/>
        <v>-528</v>
      </c>
      <c r="I90" s="962">
        <f t="shared" si="86"/>
        <v>-1</v>
      </c>
      <c r="J90" s="938">
        <f>'Receita-Despesa'!H93</f>
        <v>528</v>
      </c>
      <c r="K90" s="960"/>
      <c r="L90" s="961">
        <f t="shared" si="75"/>
        <v>-528</v>
      </c>
      <c r="M90" s="962">
        <f t="shared" si="87"/>
        <v>-1</v>
      </c>
      <c r="N90" s="938">
        <f>'Receita-Despesa'!I93</f>
        <v>528</v>
      </c>
      <c r="O90" s="960"/>
      <c r="P90" s="961">
        <f t="shared" si="76"/>
        <v>-528</v>
      </c>
      <c r="Q90" s="962">
        <f t="shared" si="88"/>
        <v>-1</v>
      </c>
      <c r="R90" s="938">
        <f>'Receita-Despesa'!J93</f>
        <v>528</v>
      </c>
      <c r="S90" s="960"/>
      <c r="T90" s="961">
        <f t="shared" si="77"/>
        <v>-528</v>
      </c>
      <c r="U90" s="962">
        <f t="shared" si="89"/>
        <v>-1</v>
      </c>
      <c r="V90" s="938">
        <f>'Receita-Despesa'!K93</f>
        <v>528</v>
      </c>
      <c r="W90" s="960"/>
      <c r="X90" s="961">
        <f t="shared" si="78"/>
        <v>-528</v>
      </c>
      <c r="Y90" s="962">
        <f t="shared" si="90"/>
        <v>-1</v>
      </c>
      <c r="Z90" s="938">
        <f>'Receita-Despesa'!L93</f>
        <v>528</v>
      </c>
      <c r="AA90" s="960"/>
      <c r="AB90" s="961">
        <f t="shared" si="79"/>
        <v>-528</v>
      </c>
      <c r="AC90" s="962">
        <f t="shared" si="91"/>
        <v>-1</v>
      </c>
      <c r="AD90" s="938">
        <f>'Receita-Despesa'!M93</f>
        <v>528</v>
      </c>
      <c r="AE90" s="960"/>
      <c r="AF90" s="961">
        <f t="shared" si="80"/>
        <v>-528</v>
      </c>
      <c r="AG90" s="962">
        <f t="shared" si="92"/>
        <v>-1</v>
      </c>
      <c r="AH90" s="938">
        <f>'Receita-Despesa'!N93</f>
        <v>528</v>
      </c>
      <c r="AI90" s="960"/>
      <c r="AJ90" s="961">
        <f t="shared" si="81"/>
        <v>-528</v>
      </c>
      <c r="AK90" s="962">
        <f t="shared" si="93"/>
        <v>-1</v>
      </c>
      <c r="AL90" s="938">
        <f>'Receita-Despesa'!O93</f>
        <v>528</v>
      </c>
      <c r="AM90" s="960"/>
      <c r="AN90" s="961">
        <f t="shared" si="82"/>
        <v>-528</v>
      </c>
      <c r="AO90" s="962">
        <f t="shared" si="94"/>
        <v>-1</v>
      </c>
      <c r="AP90" s="938">
        <f>'Receita-Despesa'!P93</f>
        <v>528</v>
      </c>
      <c r="AQ90" s="960"/>
      <c r="AR90" s="961">
        <f t="shared" si="83"/>
        <v>-528</v>
      </c>
      <c r="AS90" s="962">
        <f t="shared" si="95"/>
        <v>-1</v>
      </c>
      <c r="AT90" s="938">
        <f>'Receita-Despesa'!Q93</f>
        <v>528</v>
      </c>
      <c r="AU90" s="960"/>
      <c r="AV90" s="961">
        <f t="shared" si="84"/>
        <v>-528</v>
      </c>
      <c r="AW90" s="962">
        <f t="shared" si="96"/>
        <v>-1</v>
      </c>
      <c r="AX90" s="938">
        <f>'Receita-Despesa'!R93</f>
        <v>528</v>
      </c>
      <c r="AY90" s="960"/>
      <c r="AZ90" s="961">
        <f t="shared" si="85"/>
        <v>-528</v>
      </c>
      <c r="BA90" s="962">
        <f t="shared" si="97"/>
        <v>-1</v>
      </c>
      <c r="BB90" s="924">
        <f t="shared" si="100"/>
        <v>6336</v>
      </c>
      <c r="BC90" s="925">
        <f t="shared" si="100"/>
        <v>0</v>
      </c>
      <c r="BD90" s="926">
        <f t="shared" si="101"/>
        <v>-6336</v>
      </c>
      <c r="BE90" s="963">
        <f t="shared" si="98"/>
        <v>-1</v>
      </c>
      <c r="BF90" s="220"/>
      <c r="BG90" s="226"/>
      <c r="BH90" s="227"/>
      <c r="BI90" s="227"/>
      <c r="BJ90" s="237"/>
      <c r="BK90" s="237"/>
      <c r="BL90" s="237"/>
      <c r="BM90" s="237"/>
      <c r="BN90" s="249"/>
      <c r="BO90" s="237"/>
      <c r="BP90" s="237"/>
      <c r="BQ90" s="237"/>
      <c r="BR90" s="237"/>
      <c r="BS90" s="239"/>
      <c r="BU90" s="100"/>
      <c r="BV90" s="100"/>
    </row>
    <row r="91" spans="1:74" x14ac:dyDescent="0.3">
      <c r="A91" s="874"/>
      <c r="B91" s="234"/>
      <c r="C91" s="274" t="s">
        <v>622</v>
      </c>
      <c r="D91" s="582" t="str">
        <f>'Receita-Despesa'!D91</f>
        <v xml:space="preserve">       23-  Licenças / atualização de software (mensalidades)</v>
      </c>
      <c r="E91" s="583"/>
      <c r="F91" s="938">
        <f>'Receita-Despesa'!G94</f>
        <v>1986</v>
      </c>
      <c r="G91" s="960"/>
      <c r="H91" s="961">
        <f t="shared" si="99"/>
        <v>-1986</v>
      </c>
      <c r="I91" s="962">
        <f t="shared" si="86"/>
        <v>-1</v>
      </c>
      <c r="J91" s="938">
        <f>'Receita-Despesa'!H94</f>
        <v>1986</v>
      </c>
      <c r="K91" s="960"/>
      <c r="L91" s="961">
        <f t="shared" si="75"/>
        <v>-1986</v>
      </c>
      <c r="M91" s="962">
        <f t="shared" si="87"/>
        <v>-1</v>
      </c>
      <c r="N91" s="938">
        <f>'Receita-Despesa'!I94</f>
        <v>2100</v>
      </c>
      <c r="O91" s="960"/>
      <c r="P91" s="961">
        <f t="shared" si="76"/>
        <v>-2100</v>
      </c>
      <c r="Q91" s="962">
        <f t="shared" si="88"/>
        <v>-1</v>
      </c>
      <c r="R91" s="938">
        <f>'Receita-Despesa'!J94</f>
        <v>2100</v>
      </c>
      <c r="S91" s="960"/>
      <c r="T91" s="961">
        <f t="shared" si="77"/>
        <v>-2100</v>
      </c>
      <c r="U91" s="962">
        <f t="shared" si="89"/>
        <v>-1</v>
      </c>
      <c r="V91" s="938">
        <f>'Receita-Despesa'!K94</f>
        <v>2100</v>
      </c>
      <c r="W91" s="960"/>
      <c r="X91" s="961">
        <f t="shared" si="78"/>
        <v>-2100</v>
      </c>
      <c r="Y91" s="962">
        <f t="shared" si="90"/>
        <v>-1</v>
      </c>
      <c r="Z91" s="938">
        <f>'Receita-Despesa'!L94</f>
        <v>2100</v>
      </c>
      <c r="AA91" s="960"/>
      <c r="AB91" s="961">
        <f t="shared" si="79"/>
        <v>-2100</v>
      </c>
      <c r="AC91" s="962">
        <f t="shared" si="91"/>
        <v>-1</v>
      </c>
      <c r="AD91" s="938">
        <f>'Receita-Despesa'!M94</f>
        <v>2100</v>
      </c>
      <c r="AE91" s="960"/>
      <c r="AF91" s="961">
        <f t="shared" si="80"/>
        <v>-2100</v>
      </c>
      <c r="AG91" s="962">
        <f t="shared" si="92"/>
        <v>-1</v>
      </c>
      <c r="AH91" s="938">
        <f>'Receita-Despesa'!N94</f>
        <v>2100</v>
      </c>
      <c r="AI91" s="960"/>
      <c r="AJ91" s="961">
        <f t="shared" si="81"/>
        <v>-2100</v>
      </c>
      <c r="AK91" s="962">
        <f t="shared" si="93"/>
        <v>-1</v>
      </c>
      <c r="AL91" s="938">
        <f>'Receita-Despesa'!O94</f>
        <v>2100</v>
      </c>
      <c r="AM91" s="960"/>
      <c r="AN91" s="961">
        <f t="shared" si="82"/>
        <v>-2100</v>
      </c>
      <c r="AO91" s="962">
        <f t="shared" si="94"/>
        <v>-1</v>
      </c>
      <c r="AP91" s="938">
        <f>'Receita-Despesa'!P94</f>
        <v>2100</v>
      </c>
      <c r="AQ91" s="960"/>
      <c r="AR91" s="961">
        <f t="shared" si="83"/>
        <v>-2100</v>
      </c>
      <c r="AS91" s="962">
        <f t="shared" si="95"/>
        <v>-1</v>
      </c>
      <c r="AT91" s="938">
        <f>'Receita-Despesa'!Q94</f>
        <v>2100</v>
      </c>
      <c r="AU91" s="960"/>
      <c r="AV91" s="961">
        <f t="shared" si="84"/>
        <v>-2100</v>
      </c>
      <c r="AW91" s="962">
        <f t="shared" si="96"/>
        <v>-1</v>
      </c>
      <c r="AX91" s="938">
        <f>'Receita-Despesa'!R94</f>
        <v>2100</v>
      </c>
      <c r="AY91" s="960"/>
      <c r="AZ91" s="961">
        <f t="shared" si="85"/>
        <v>-2100</v>
      </c>
      <c r="BA91" s="962">
        <f t="shared" si="97"/>
        <v>-1</v>
      </c>
      <c r="BB91" s="924">
        <f t="shared" si="100"/>
        <v>24972</v>
      </c>
      <c r="BC91" s="925">
        <f t="shared" si="100"/>
        <v>0</v>
      </c>
      <c r="BD91" s="926">
        <f t="shared" si="101"/>
        <v>-24972</v>
      </c>
      <c r="BE91" s="963">
        <f t="shared" si="98"/>
        <v>-1</v>
      </c>
      <c r="BF91" s="220"/>
      <c r="BG91" s="226"/>
      <c r="BH91" s="227"/>
      <c r="BI91" s="227"/>
      <c r="BJ91" s="237"/>
      <c r="BK91" s="237"/>
      <c r="BL91" s="237"/>
      <c r="BM91" s="237"/>
      <c r="BN91" s="249"/>
      <c r="BO91" s="237"/>
      <c r="BP91" s="237"/>
      <c r="BQ91" s="237"/>
      <c r="BR91" s="237"/>
      <c r="BS91" s="239"/>
      <c r="BU91" s="100"/>
      <c r="BV91" s="100"/>
    </row>
    <row r="92" spans="1:74" x14ac:dyDescent="0.3">
      <c r="A92" s="874"/>
      <c r="B92" s="234"/>
      <c r="C92" s="274" t="s">
        <v>623</v>
      </c>
      <c r="D92" s="582" t="str">
        <f>'Receita-Despesa'!D92</f>
        <v xml:space="preserve">       24- Controle de Qualidade</v>
      </c>
      <c r="E92" s="583"/>
      <c r="F92" s="938">
        <f>'Receita-Despesa'!G95</f>
        <v>12327</v>
      </c>
      <c r="G92" s="960"/>
      <c r="H92" s="961">
        <f t="shared" si="99"/>
        <v>-12327</v>
      </c>
      <c r="I92" s="962">
        <f t="shared" si="86"/>
        <v>-1</v>
      </c>
      <c r="J92" s="938">
        <f>'Receita-Despesa'!H95</f>
        <v>12327</v>
      </c>
      <c r="K92" s="960"/>
      <c r="L92" s="961">
        <f t="shared" si="75"/>
        <v>-12327</v>
      </c>
      <c r="M92" s="962">
        <f t="shared" si="87"/>
        <v>-1</v>
      </c>
      <c r="N92" s="938">
        <f>'Receita-Despesa'!I95</f>
        <v>12327</v>
      </c>
      <c r="O92" s="960"/>
      <c r="P92" s="961">
        <f t="shared" si="76"/>
        <v>-12327</v>
      </c>
      <c r="Q92" s="962">
        <f t="shared" si="88"/>
        <v>-1</v>
      </c>
      <c r="R92" s="938">
        <f>'Receita-Despesa'!J95</f>
        <v>13005</v>
      </c>
      <c r="S92" s="960"/>
      <c r="T92" s="961">
        <f t="shared" si="77"/>
        <v>-13005</v>
      </c>
      <c r="U92" s="962">
        <f t="shared" si="89"/>
        <v>-1</v>
      </c>
      <c r="V92" s="938">
        <f>'Receita-Despesa'!K95</f>
        <v>13005</v>
      </c>
      <c r="W92" s="960"/>
      <c r="X92" s="961">
        <f t="shared" si="78"/>
        <v>-13005</v>
      </c>
      <c r="Y92" s="962">
        <f t="shared" si="90"/>
        <v>-1</v>
      </c>
      <c r="Z92" s="938">
        <f>'Receita-Despesa'!L95</f>
        <v>13005</v>
      </c>
      <c r="AA92" s="960"/>
      <c r="AB92" s="961">
        <f t="shared" si="79"/>
        <v>-13005</v>
      </c>
      <c r="AC92" s="962">
        <f t="shared" si="91"/>
        <v>-1</v>
      </c>
      <c r="AD92" s="938">
        <f>'Receita-Despesa'!M95</f>
        <v>13005</v>
      </c>
      <c r="AE92" s="960"/>
      <c r="AF92" s="961">
        <f t="shared" si="80"/>
        <v>-13005</v>
      </c>
      <c r="AG92" s="962">
        <f t="shared" si="92"/>
        <v>-1</v>
      </c>
      <c r="AH92" s="938">
        <f>'Receita-Despesa'!N95</f>
        <v>13005</v>
      </c>
      <c r="AI92" s="960"/>
      <c r="AJ92" s="961">
        <f t="shared" si="81"/>
        <v>-13005</v>
      </c>
      <c r="AK92" s="962">
        <f t="shared" si="93"/>
        <v>-1</v>
      </c>
      <c r="AL92" s="938">
        <f>'Receita-Despesa'!O95</f>
        <v>13005</v>
      </c>
      <c r="AM92" s="960"/>
      <c r="AN92" s="961">
        <f t="shared" si="82"/>
        <v>-13005</v>
      </c>
      <c r="AO92" s="962">
        <f t="shared" si="94"/>
        <v>-1</v>
      </c>
      <c r="AP92" s="938">
        <f>'Receita-Despesa'!P95</f>
        <v>13005</v>
      </c>
      <c r="AQ92" s="960"/>
      <c r="AR92" s="961">
        <f t="shared" si="83"/>
        <v>-13005</v>
      </c>
      <c r="AS92" s="962">
        <f t="shared" si="95"/>
        <v>-1</v>
      </c>
      <c r="AT92" s="938">
        <f>'Receita-Despesa'!Q95</f>
        <v>13005</v>
      </c>
      <c r="AU92" s="960"/>
      <c r="AV92" s="961">
        <f t="shared" si="84"/>
        <v>-13005</v>
      </c>
      <c r="AW92" s="962">
        <f t="shared" si="96"/>
        <v>-1</v>
      </c>
      <c r="AX92" s="938">
        <f>'Receita-Despesa'!R95</f>
        <v>13005</v>
      </c>
      <c r="AY92" s="960"/>
      <c r="AZ92" s="961">
        <f t="shared" si="85"/>
        <v>-13005</v>
      </c>
      <c r="BA92" s="962">
        <f t="shared" si="97"/>
        <v>-1</v>
      </c>
      <c r="BB92" s="924">
        <f t="shared" si="100"/>
        <v>154026</v>
      </c>
      <c r="BC92" s="925">
        <f t="shared" si="100"/>
        <v>0</v>
      </c>
      <c r="BD92" s="926">
        <f t="shared" si="101"/>
        <v>-154026</v>
      </c>
      <c r="BE92" s="963">
        <f t="shared" si="98"/>
        <v>-1</v>
      </c>
      <c r="BF92" s="220"/>
      <c r="BG92" s="226"/>
      <c r="BH92" s="227"/>
      <c r="BI92" s="227"/>
      <c r="BJ92" s="237"/>
      <c r="BK92" s="237"/>
      <c r="BL92" s="237"/>
      <c r="BM92" s="237"/>
      <c r="BN92" s="249"/>
      <c r="BO92" s="237"/>
      <c r="BP92" s="237"/>
      <c r="BQ92" s="237"/>
      <c r="BR92" s="237"/>
      <c r="BS92" s="239"/>
      <c r="BU92" s="100"/>
      <c r="BV92" s="100"/>
    </row>
    <row r="93" spans="1:74" x14ac:dyDescent="0.3">
      <c r="A93" s="874"/>
      <c r="B93" s="234"/>
      <c r="C93" s="274" t="s">
        <v>624</v>
      </c>
      <c r="D93" s="582" t="str">
        <f>'Receita-Despesa'!D93</f>
        <v xml:space="preserve">       25-  Licenças / atualização de software (mensalidades)</v>
      </c>
      <c r="E93" s="583"/>
      <c r="F93" s="938">
        <f>'Receita-Despesa'!G96</f>
        <v>3931</v>
      </c>
      <c r="G93" s="960"/>
      <c r="H93" s="961">
        <f t="shared" si="99"/>
        <v>-3931</v>
      </c>
      <c r="I93" s="962">
        <f t="shared" si="86"/>
        <v>-1</v>
      </c>
      <c r="J93" s="938">
        <f>'Receita-Despesa'!H96</f>
        <v>3931</v>
      </c>
      <c r="K93" s="960"/>
      <c r="L93" s="961">
        <f t="shared" si="75"/>
        <v>-3931</v>
      </c>
      <c r="M93" s="962">
        <f t="shared" si="87"/>
        <v>-1</v>
      </c>
      <c r="N93" s="938">
        <f>'Receita-Despesa'!I96</f>
        <v>3931</v>
      </c>
      <c r="O93" s="960"/>
      <c r="P93" s="961">
        <f t="shared" si="76"/>
        <v>-3931</v>
      </c>
      <c r="Q93" s="962">
        <f t="shared" si="88"/>
        <v>-1</v>
      </c>
      <c r="R93" s="938">
        <f>'Receita-Despesa'!J96</f>
        <v>3931</v>
      </c>
      <c r="S93" s="960"/>
      <c r="T93" s="961">
        <f t="shared" si="77"/>
        <v>-3931</v>
      </c>
      <c r="U93" s="962">
        <f t="shared" si="89"/>
        <v>-1</v>
      </c>
      <c r="V93" s="938">
        <f>'Receita-Despesa'!K96</f>
        <v>3931</v>
      </c>
      <c r="W93" s="960"/>
      <c r="X93" s="961">
        <f t="shared" si="78"/>
        <v>-3931</v>
      </c>
      <c r="Y93" s="962">
        <f t="shared" si="90"/>
        <v>-1</v>
      </c>
      <c r="Z93" s="938">
        <f>'Receita-Despesa'!L96</f>
        <v>3931</v>
      </c>
      <c r="AA93" s="960"/>
      <c r="AB93" s="961">
        <f t="shared" si="79"/>
        <v>-3931</v>
      </c>
      <c r="AC93" s="962">
        <f t="shared" si="91"/>
        <v>-1</v>
      </c>
      <c r="AD93" s="938">
        <f>'Receita-Despesa'!M96</f>
        <v>4147</v>
      </c>
      <c r="AE93" s="960"/>
      <c r="AF93" s="961">
        <f t="shared" si="80"/>
        <v>-4147</v>
      </c>
      <c r="AG93" s="962">
        <f t="shared" si="92"/>
        <v>-1</v>
      </c>
      <c r="AH93" s="938">
        <f>'Receita-Despesa'!N96</f>
        <v>4147</v>
      </c>
      <c r="AI93" s="960"/>
      <c r="AJ93" s="961">
        <f t="shared" si="81"/>
        <v>-4147</v>
      </c>
      <c r="AK93" s="962">
        <f t="shared" si="93"/>
        <v>-1</v>
      </c>
      <c r="AL93" s="938">
        <f>'Receita-Despesa'!O96</f>
        <v>4147</v>
      </c>
      <c r="AM93" s="960"/>
      <c r="AN93" s="961">
        <f t="shared" si="82"/>
        <v>-4147</v>
      </c>
      <c r="AO93" s="962">
        <f t="shared" si="94"/>
        <v>-1</v>
      </c>
      <c r="AP93" s="938">
        <f>'Receita-Despesa'!P96</f>
        <v>4147</v>
      </c>
      <c r="AQ93" s="960"/>
      <c r="AR93" s="961">
        <f t="shared" si="83"/>
        <v>-4147</v>
      </c>
      <c r="AS93" s="962">
        <f t="shared" si="95"/>
        <v>-1</v>
      </c>
      <c r="AT93" s="938">
        <f>'Receita-Despesa'!Q96</f>
        <v>4147</v>
      </c>
      <c r="AU93" s="960"/>
      <c r="AV93" s="961">
        <f t="shared" si="84"/>
        <v>-4147</v>
      </c>
      <c r="AW93" s="962">
        <f t="shared" si="96"/>
        <v>-1</v>
      </c>
      <c r="AX93" s="938">
        <f>'Receita-Despesa'!R96</f>
        <v>4147</v>
      </c>
      <c r="AY93" s="960"/>
      <c r="AZ93" s="961">
        <f t="shared" si="85"/>
        <v>-4147</v>
      </c>
      <c r="BA93" s="962">
        <f t="shared" si="97"/>
        <v>-1</v>
      </c>
      <c r="BB93" s="924">
        <f t="shared" si="100"/>
        <v>48468</v>
      </c>
      <c r="BC93" s="925">
        <f t="shared" si="100"/>
        <v>0</v>
      </c>
      <c r="BD93" s="926">
        <f t="shared" si="101"/>
        <v>-48468</v>
      </c>
      <c r="BE93" s="963">
        <f t="shared" si="98"/>
        <v>-1</v>
      </c>
      <c r="BF93" s="220"/>
      <c r="BG93" s="226"/>
      <c r="BH93" s="227"/>
      <c r="BI93" s="227"/>
      <c r="BJ93" s="237"/>
      <c r="BK93" s="237"/>
      <c r="BL93" s="237"/>
      <c r="BM93" s="237"/>
      <c r="BN93" s="249"/>
      <c r="BO93" s="237"/>
      <c r="BP93" s="237"/>
      <c r="BQ93" s="237"/>
      <c r="BR93" s="237"/>
      <c r="BS93" s="239"/>
      <c r="BU93" s="100"/>
      <c r="BV93" s="100"/>
    </row>
    <row r="94" spans="1:74" x14ac:dyDescent="0.3">
      <c r="A94" s="874"/>
      <c r="B94" s="234"/>
      <c r="C94" s="274" t="s">
        <v>625</v>
      </c>
      <c r="D94" s="582" t="str">
        <f>'Receita-Despesa'!D94</f>
        <v xml:space="preserve">       26-  Licenças / atualização de software (mensalidades)</v>
      </c>
      <c r="E94" s="583"/>
      <c r="F94" s="938">
        <f>'Receita-Despesa'!G97</f>
        <v>12620</v>
      </c>
      <c r="G94" s="960"/>
      <c r="H94" s="961">
        <f t="shared" si="99"/>
        <v>-12620</v>
      </c>
      <c r="I94" s="962">
        <f t="shared" si="86"/>
        <v>-1</v>
      </c>
      <c r="J94" s="938">
        <f>'Receita-Despesa'!H97</f>
        <v>12620</v>
      </c>
      <c r="K94" s="960"/>
      <c r="L94" s="961">
        <f t="shared" si="75"/>
        <v>-12620</v>
      </c>
      <c r="M94" s="962">
        <f t="shared" si="87"/>
        <v>-1</v>
      </c>
      <c r="N94" s="938">
        <f>'Receita-Despesa'!I97</f>
        <v>12620</v>
      </c>
      <c r="O94" s="960"/>
      <c r="P94" s="961">
        <f t="shared" si="76"/>
        <v>-12620</v>
      </c>
      <c r="Q94" s="962">
        <f t="shared" si="88"/>
        <v>-1</v>
      </c>
      <c r="R94" s="938">
        <f>'Receita-Despesa'!J97</f>
        <v>12620</v>
      </c>
      <c r="S94" s="960"/>
      <c r="T94" s="961">
        <f t="shared" si="77"/>
        <v>-12620</v>
      </c>
      <c r="U94" s="962">
        <f t="shared" si="89"/>
        <v>-1</v>
      </c>
      <c r="V94" s="938">
        <f>'Receita-Despesa'!K97</f>
        <v>12620</v>
      </c>
      <c r="W94" s="960"/>
      <c r="X94" s="961">
        <f t="shared" si="78"/>
        <v>-12620</v>
      </c>
      <c r="Y94" s="962">
        <f t="shared" si="90"/>
        <v>-1</v>
      </c>
      <c r="Z94" s="938">
        <f>'Receita-Despesa'!L97</f>
        <v>12620</v>
      </c>
      <c r="AA94" s="960"/>
      <c r="AB94" s="961">
        <f t="shared" si="79"/>
        <v>-12620</v>
      </c>
      <c r="AC94" s="962">
        <f t="shared" si="91"/>
        <v>-1</v>
      </c>
      <c r="AD94" s="938">
        <f>'Receita-Despesa'!M97</f>
        <v>12620</v>
      </c>
      <c r="AE94" s="960"/>
      <c r="AF94" s="961">
        <f t="shared" si="80"/>
        <v>-12620</v>
      </c>
      <c r="AG94" s="962">
        <f t="shared" si="92"/>
        <v>-1</v>
      </c>
      <c r="AH94" s="938">
        <f>'Receita-Despesa'!N97</f>
        <v>12620</v>
      </c>
      <c r="AI94" s="960"/>
      <c r="AJ94" s="961">
        <f t="shared" si="81"/>
        <v>-12620</v>
      </c>
      <c r="AK94" s="962">
        <f t="shared" si="93"/>
        <v>-1</v>
      </c>
      <c r="AL94" s="938">
        <f>'Receita-Despesa'!O97</f>
        <v>12620</v>
      </c>
      <c r="AM94" s="960"/>
      <c r="AN94" s="961">
        <f t="shared" si="82"/>
        <v>-12620</v>
      </c>
      <c r="AO94" s="962">
        <f t="shared" si="94"/>
        <v>-1</v>
      </c>
      <c r="AP94" s="938">
        <f>'Receita-Despesa'!P97</f>
        <v>12620</v>
      </c>
      <c r="AQ94" s="960"/>
      <c r="AR94" s="961">
        <f t="shared" si="83"/>
        <v>-12620</v>
      </c>
      <c r="AS94" s="962">
        <f t="shared" si="95"/>
        <v>-1</v>
      </c>
      <c r="AT94" s="938">
        <f>'Receita-Despesa'!Q97</f>
        <v>12620</v>
      </c>
      <c r="AU94" s="960"/>
      <c r="AV94" s="961">
        <f t="shared" si="84"/>
        <v>-12620</v>
      </c>
      <c r="AW94" s="962">
        <f t="shared" si="96"/>
        <v>-1</v>
      </c>
      <c r="AX94" s="938">
        <f>'Receita-Despesa'!R97</f>
        <v>12620</v>
      </c>
      <c r="AY94" s="960"/>
      <c r="AZ94" s="961">
        <f t="shared" si="85"/>
        <v>-12620</v>
      </c>
      <c r="BA94" s="962">
        <f t="shared" si="97"/>
        <v>-1</v>
      </c>
      <c r="BB94" s="924">
        <f t="shared" si="100"/>
        <v>151440</v>
      </c>
      <c r="BC94" s="925">
        <f t="shared" si="100"/>
        <v>0</v>
      </c>
      <c r="BD94" s="926">
        <f t="shared" si="101"/>
        <v>-151440</v>
      </c>
      <c r="BE94" s="963">
        <f t="shared" si="98"/>
        <v>-1</v>
      </c>
      <c r="BF94" s="220"/>
      <c r="BG94" s="226"/>
      <c r="BH94" s="227"/>
      <c r="BI94" s="227"/>
      <c r="BJ94" s="237"/>
      <c r="BK94" s="237"/>
      <c r="BL94" s="237"/>
      <c r="BM94" s="237"/>
      <c r="BN94" s="249"/>
      <c r="BO94" s="237"/>
      <c r="BP94" s="237"/>
      <c r="BQ94" s="237"/>
      <c r="BR94" s="237"/>
      <c r="BS94" s="239"/>
      <c r="BU94" s="100"/>
      <c r="BV94" s="100"/>
    </row>
    <row r="95" spans="1:74" x14ac:dyDescent="0.3">
      <c r="A95" s="874"/>
      <c r="B95" s="234"/>
      <c r="C95" s="274" t="s">
        <v>626</v>
      </c>
      <c r="D95" s="582" t="str">
        <f>'Receita-Despesa'!D95</f>
        <v xml:space="preserve">       27-  Licenças / atualização de software (mensalidades)</v>
      </c>
      <c r="E95" s="583"/>
      <c r="F95" s="938">
        <f>'Receita-Despesa'!G98</f>
        <v>2500</v>
      </c>
      <c r="G95" s="960"/>
      <c r="H95" s="961">
        <f t="shared" si="99"/>
        <v>-2500</v>
      </c>
      <c r="I95" s="962">
        <f t="shared" si="86"/>
        <v>-1</v>
      </c>
      <c r="J95" s="938">
        <f>'Receita-Despesa'!H98</f>
        <v>2500</v>
      </c>
      <c r="K95" s="960"/>
      <c r="L95" s="961">
        <f t="shared" si="75"/>
        <v>-2500</v>
      </c>
      <c r="M95" s="962">
        <f t="shared" si="87"/>
        <v>-1</v>
      </c>
      <c r="N95" s="938">
        <f>'Receita-Despesa'!I98</f>
        <v>2500</v>
      </c>
      <c r="O95" s="960"/>
      <c r="P95" s="961">
        <f t="shared" si="76"/>
        <v>-2500</v>
      </c>
      <c r="Q95" s="962">
        <f t="shared" si="88"/>
        <v>-1</v>
      </c>
      <c r="R95" s="938">
        <f>'Receita-Despesa'!J98</f>
        <v>2500</v>
      </c>
      <c r="S95" s="960"/>
      <c r="T95" s="961">
        <f t="shared" si="77"/>
        <v>-2500</v>
      </c>
      <c r="U95" s="962">
        <f t="shared" si="89"/>
        <v>-1</v>
      </c>
      <c r="V95" s="938">
        <f>'Receita-Despesa'!K98</f>
        <v>2500</v>
      </c>
      <c r="W95" s="960"/>
      <c r="X95" s="961">
        <f t="shared" si="78"/>
        <v>-2500</v>
      </c>
      <c r="Y95" s="962">
        <f t="shared" si="90"/>
        <v>-1</v>
      </c>
      <c r="Z95" s="938">
        <f>'Receita-Despesa'!L98</f>
        <v>2500</v>
      </c>
      <c r="AA95" s="960"/>
      <c r="AB95" s="961">
        <f t="shared" si="79"/>
        <v>-2500</v>
      </c>
      <c r="AC95" s="962">
        <f t="shared" si="91"/>
        <v>-1</v>
      </c>
      <c r="AD95" s="938">
        <f>'Receita-Despesa'!M98</f>
        <v>2500</v>
      </c>
      <c r="AE95" s="960"/>
      <c r="AF95" s="961">
        <f t="shared" si="80"/>
        <v>-2500</v>
      </c>
      <c r="AG95" s="962">
        <f t="shared" si="92"/>
        <v>-1</v>
      </c>
      <c r="AH95" s="938">
        <f>'Receita-Despesa'!N98</f>
        <v>2500</v>
      </c>
      <c r="AI95" s="960"/>
      <c r="AJ95" s="961">
        <f t="shared" si="81"/>
        <v>-2500</v>
      </c>
      <c r="AK95" s="962">
        <f t="shared" si="93"/>
        <v>-1</v>
      </c>
      <c r="AL95" s="938">
        <f>'Receita-Despesa'!O98</f>
        <v>2500</v>
      </c>
      <c r="AM95" s="960"/>
      <c r="AN95" s="961">
        <f t="shared" si="82"/>
        <v>-2500</v>
      </c>
      <c r="AO95" s="962">
        <f t="shared" si="94"/>
        <v>-1</v>
      </c>
      <c r="AP95" s="938">
        <f>'Receita-Despesa'!P98</f>
        <v>2500</v>
      </c>
      <c r="AQ95" s="960"/>
      <c r="AR95" s="961">
        <f t="shared" si="83"/>
        <v>-2500</v>
      </c>
      <c r="AS95" s="962">
        <f t="shared" si="95"/>
        <v>-1</v>
      </c>
      <c r="AT95" s="938">
        <f>'Receita-Despesa'!Q98</f>
        <v>2500</v>
      </c>
      <c r="AU95" s="960"/>
      <c r="AV95" s="961">
        <f t="shared" si="84"/>
        <v>-2500</v>
      </c>
      <c r="AW95" s="962">
        <f t="shared" si="96"/>
        <v>-1</v>
      </c>
      <c r="AX95" s="938">
        <f>'Receita-Despesa'!R98</f>
        <v>2500</v>
      </c>
      <c r="AY95" s="960"/>
      <c r="AZ95" s="961">
        <f t="shared" si="85"/>
        <v>-2500</v>
      </c>
      <c r="BA95" s="962">
        <f t="shared" si="97"/>
        <v>-1</v>
      </c>
      <c r="BB95" s="924">
        <f t="shared" si="100"/>
        <v>30000</v>
      </c>
      <c r="BC95" s="925">
        <f t="shared" si="100"/>
        <v>0</v>
      </c>
      <c r="BD95" s="926">
        <f t="shared" si="101"/>
        <v>-30000</v>
      </c>
      <c r="BE95" s="963">
        <f t="shared" si="98"/>
        <v>-1</v>
      </c>
      <c r="BF95" s="220"/>
      <c r="BG95" s="226"/>
      <c r="BH95" s="227"/>
      <c r="BI95" s="227"/>
      <c r="BJ95" s="237"/>
      <c r="BK95" s="237"/>
      <c r="BL95" s="237"/>
      <c r="BM95" s="237"/>
      <c r="BN95" s="249"/>
      <c r="BO95" s="237"/>
      <c r="BP95" s="237"/>
      <c r="BQ95" s="237"/>
      <c r="BR95" s="237"/>
      <c r="BS95" s="239"/>
      <c r="BU95" s="100"/>
      <c r="BV95" s="100"/>
    </row>
    <row r="96" spans="1:74" x14ac:dyDescent="0.3">
      <c r="A96" s="874"/>
      <c r="B96" s="234"/>
      <c r="C96" s="274" t="s">
        <v>627</v>
      </c>
      <c r="D96" s="582" t="str">
        <f>'Receita-Despesa'!D96</f>
        <v xml:space="preserve">       28-  Licenças / atualização de software (mensalidades)</v>
      </c>
      <c r="E96" s="583"/>
      <c r="F96" s="938">
        <f>'Receita-Despesa'!G99</f>
        <v>500</v>
      </c>
      <c r="G96" s="960"/>
      <c r="H96" s="961">
        <f t="shared" si="99"/>
        <v>-500</v>
      </c>
      <c r="I96" s="962">
        <f t="shared" si="86"/>
        <v>-1</v>
      </c>
      <c r="J96" s="938">
        <f>'Receita-Despesa'!H99</f>
        <v>500</v>
      </c>
      <c r="K96" s="960"/>
      <c r="L96" s="961">
        <f t="shared" si="75"/>
        <v>-500</v>
      </c>
      <c r="M96" s="962">
        <f t="shared" si="87"/>
        <v>-1</v>
      </c>
      <c r="N96" s="938">
        <f>'Receita-Despesa'!I99</f>
        <v>500</v>
      </c>
      <c r="O96" s="960"/>
      <c r="P96" s="961">
        <f t="shared" si="76"/>
        <v>-500</v>
      </c>
      <c r="Q96" s="962">
        <f t="shared" si="88"/>
        <v>-1</v>
      </c>
      <c r="R96" s="938">
        <f>'Receita-Despesa'!J99</f>
        <v>500</v>
      </c>
      <c r="S96" s="960"/>
      <c r="T96" s="961">
        <f t="shared" si="77"/>
        <v>-500</v>
      </c>
      <c r="U96" s="962">
        <f t="shared" si="89"/>
        <v>-1</v>
      </c>
      <c r="V96" s="938">
        <f>'Receita-Despesa'!K99</f>
        <v>500</v>
      </c>
      <c r="W96" s="960"/>
      <c r="X96" s="961">
        <f t="shared" si="78"/>
        <v>-500</v>
      </c>
      <c r="Y96" s="962">
        <f t="shared" si="90"/>
        <v>-1</v>
      </c>
      <c r="Z96" s="938">
        <f>'Receita-Despesa'!L99</f>
        <v>500</v>
      </c>
      <c r="AA96" s="960"/>
      <c r="AB96" s="961">
        <f t="shared" si="79"/>
        <v>-500</v>
      </c>
      <c r="AC96" s="962">
        <f t="shared" si="91"/>
        <v>-1</v>
      </c>
      <c r="AD96" s="938">
        <f>'Receita-Despesa'!M99</f>
        <v>500</v>
      </c>
      <c r="AE96" s="960"/>
      <c r="AF96" s="961">
        <f t="shared" si="80"/>
        <v>-500</v>
      </c>
      <c r="AG96" s="962">
        <f t="shared" si="92"/>
        <v>-1</v>
      </c>
      <c r="AH96" s="938">
        <f>'Receita-Despesa'!N99</f>
        <v>500</v>
      </c>
      <c r="AI96" s="960"/>
      <c r="AJ96" s="961">
        <f t="shared" si="81"/>
        <v>-500</v>
      </c>
      <c r="AK96" s="962">
        <f t="shared" si="93"/>
        <v>-1</v>
      </c>
      <c r="AL96" s="938">
        <f>'Receita-Despesa'!O99</f>
        <v>500</v>
      </c>
      <c r="AM96" s="960"/>
      <c r="AN96" s="961">
        <f t="shared" si="82"/>
        <v>-500</v>
      </c>
      <c r="AO96" s="962">
        <f t="shared" si="94"/>
        <v>-1</v>
      </c>
      <c r="AP96" s="938">
        <f>'Receita-Despesa'!P99</f>
        <v>500</v>
      </c>
      <c r="AQ96" s="960"/>
      <c r="AR96" s="961">
        <f t="shared" si="83"/>
        <v>-500</v>
      </c>
      <c r="AS96" s="962">
        <f t="shared" si="95"/>
        <v>-1</v>
      </c>
      <c r="AT96" s="938">
        <f>'Receita-Despesa'!Q99</f>
        <v>500</v>
      </c>
      <c r="AU96" s="960"/>
      <c r="AV96" s="961">
        <f t="shared" si="84"/>
        <v>-500</v>
      </c>
      <c r="AW96" s="962">
        <f t="shared" si="96"/>
        <v>-1</v>
      </c>
      <c r="AX96" s="938">
        <f>'Receita-Despesa'!R99</f>
        <v>500</v>
      </c>
      <c r="AY96" s="960"/>
      <c r="AZ96" s="961">
        <f t="shared" si="85"/>
        <v>-500</v>
      </c>
      <c r="BA96" s="962">
        <f t="shared" si="97"/>
        <v>-1</v>
      </c>
      <c r="BB96" s="924">
        <f t="shared" si="100"/>
        <v>6000</v>
      </c>
      <c r="BC96" s="925">
        <f t="shared" si="100"/>
        <v>0</v>
      </c>
      <c r="BD96" s="926">
        <f t="shared" si="101"/>
        <v>-6000</v>
      </c>
      <c r="BE96" s="963">
        <f t="shared" si="98"/>
        <v>-1</v>
      </c>
      <c r="BF96" s="220"/>
      <c r="BG96" s="226"/>
      <c r="BH96" s="227"/>
      <c r="BI96" s="227"/>
      <c r="BJ96" s="237"/>
      <c r="BK96" s="237"/>
      <c r="BL96" s="237"/>
      <c r="BM96" s="237"/>
      <c r="BN96" s="249"/>
      <c r="BO96" s="237"/>
      <c r="BP96" s="237"/>
      <c r="BQ96" s="237"/>
      <c r="BR96" s="237"/>
      <c r="BS96" s="239"/>
      <c r="BU96" s="100"/>
      <c r="BV96" s="100"/>
    </row>
    <row r="97" spans="1:74" x14ac:dyDescent="0.3">
      <c r="A97" s="874"/>
      <c r="B97" s="234"/>
      <c r="C97" s="274" t="s">
        <v>628</v>
      </c>
      <c r="D97" s="582" t="str">
        <f>'Receita-Despesa'!D97</f>
        <v xml:space="preserve">       29- Exames medicina do trabalho</v>
      </c>
      <c r="E97" s="583"/>
      <c r="F97" s="938">
        <f>'Receita-Despesa'!G100</f>
        <v>1200</v>
      </c>
      <c r="G97" s="960"/>
      <c r="H97" s="961">
        <f t="shared" si="99"/>
        <v>-1200</v>
      </c>
      <c r="I97" s="962">
        <f t="shared" si="86"/>
        <v>-1</v>
      </c>
      <c r="J97" s="938">
        <f>'Receita-Despesa'!H100</f>
        <v>0</v>
      </c>
      <c r="K97" s="960"/>
      <c r="L97" s="961">
        <f t="shared" si="75"/>
        <v>0</v>
      </c>
      <c r="M97" s="962" t="e">
        <f t="shared" si="87"/>
        <v>#DIV/0!</v>
      </c>
      <c r="N97" s="938">
        <f>'Receita-Despesa'!I100</f>
        <v>1270</v>
      </c>
      <c r="O97" s="960"/>
      <c r="P97" s="961">
        <f t="shared" si="76"/>
        <v>-1270</v>
      </c>
      <c r="Q97" s="962">
        <f t="shared" si="88"/>
        <v>-1</v>
      </c>
      <c r="R97" s="938">
        <f>'Receita-Despesa'!J100</f>
        <v>4600</v>
      </c>
      <c r="S97" s="960"/>
      <c r="T97" s="961">
        <f t="shared" si="77"/>
        <v>-4600</v>
      </c>
      <c r="U97" s="962">
        <f t="shared" si="89"/>
        <v>-1</v>
      </c>
      <c r="V97" s="938">
        <f>'Receita-Despesa'!K100</f>
        <v>0</v>
      </c>
      <c r="W97" s="960"/>
      <c r="X97" s="961">
        <f t="shared" si="78"/>
        <v>0</v>
      </c>
      <c r="Y97" s="962" t="e">
        <f t="shared" si="90"/>
        <v>#DIV/0!</v>
      </c>
      <c r="Z97" s="938">
        <f>'Receita-Despesa'!L100</f>
        <v>1850</v>
      </c>
      <c r="AA97" s="960"/>
      <c r="AB97" s="961">
        <f t="shared" si="79"/>
        <v>-1850</v>
      </c>
      <c r="AC97" s="962">
        <f t="shared" si="91"/>
        <v>-1</v>
      </c>
      <c r="AD97" s="938">
        <f>'Receita-Despesa'!M100</f>
        <v>0</v>
      </c>
      <c r="AE97" s="960"/>
      <c r="AF97" s="961">
        <f t="shared" si="80"/>
        <v>0</v>
      </c>
      <c r="AG97" s="962" t="e">
        <f t="shared" si="92"/>
        <v>#DIV/0!</v>
      </c>
      <c r="AH97" s="938">
        <f>'Receita-Despesa'!N100</f>
        <v>0</v>
      </c>
      <c r="AI97" s="960"/>
      <c r="AJ97" s="961">
        <f t="shared" si="81"/>
        <v>0</v>
      </c>
      <c r="AK97" s="962" t="e">
        <f t="shared" si="93"/>
        <v>#DIV/0!</v>
      </c>
      <c r="AL97" s="938">
        <f>'Receita-Despesa'!O100</f>
        <v>0</v>
      </c>
      <c r="AM97" s="960"/>
      <c r="AN97" s="961">
        <f t="shared" si="82"/>
        <v>0</v>
      </c>
      <c r="AO97" s="962" t="e">
        <f t="shared" si="94"/>
        <v>#DIV/0!</v>
      </c>
      <c r="AP97" s="938">
        <f>'Receita-Despesa'!P100</f>
        <v>0</v>
      </c>
      <c r="AQ97" s="960"/>
      <c r="AR97" s="961">
        <f t="shared" si="83"/>
        <v>0</v>
      </c>
      <c r="AS97" s="962" t="e">
        <f t="shared" si="95"/>
        <v>#DIV/0!</v>
      </c>
      <c r="AT97" s="938">
        <f>'Receita-Despesa'!Q100</f>
        <v>0</v>
      </c>
      <c r="AU97" s="960"/>
      <c r="AV97" s="961">
        <f t="shared" si="84"/>
        <v>0</v>
      </c>
      <c r="AW97" s="962" t="e">
        <f t="shared" si="96"/>
        <v>#DIV/0!</v>
      </c>
      <c r="AX97" s="938">
        <f>'Receita-Despesa'!R100</f>
        <v>0</v>
      </c>
      <c r="AY97" s="960"/>
      <c r="AZ97" s="961">
        <f t="shared" si="85"/>
        <v>0</v>
      </c>
      <c r="BA97" s="962" t="e">
        <f t="shared" si="97"/>
        <v>#DIV/0!</v>
      </c>
      <c r="BB97" s="924">
        <f t="shared" si="100"/>
        <v>8920</v>
      </c>
      <c r="BC97" s="925">
        <f t="shared" si="100"/>
        <v>0</v>
      </c>
      <c r="BD97" s="926">
        <f t="shared" si="101"/>
        <v>-8920</v>
      </c>
      <c r="BE97" s="963">
        <f t="shared" si="98"/>
        <v>-1</v>
      </c>
      <c r="BF97" s="220"/>
      <c r="BG97" s="226"/>
      <c r="BH97" s="227"/>
      <c r="BI97" s="227"/>
      <c r="BJ97" s="237"/>
      <c r="BK97" s="237"/>
      <c r="BL97" s="237"/>
      <c r="BM97" s="237"/>
      <c r="BN97" s="249"/>
      <c r="BO97" s="237"/>
      <c r="BP97" s="237"/>
      <c r="BQ97" s="237"/>
      <c r="BR97" s="237"/>
      <c r="BS97" s="239"/>
      <c r="BU97" s="100"/>
      <c r="BV97" s="100"/>
    </row>
    <row r="98" spans="1:74" x14ac:dyDescent="0.3">
      <c r="A98" s="874"/>
      <c r="B98" s="234"/>
      <c r="C98" s="274" t="s">
        <v>629</v>
      </c>
      <c r="D98" s="582" t="str">
        <f>'Receita-Despesa'!D101</f>
        <v>33- Serviço de radiologia</v>
      </c>
      <c r="E98" s="583"/>
      <c r="F98" s="938">
        <f>'Receita-Despesa'!G101</f>
        <v>57541</v>
      </c>
      <c r="G98" s="960"/>
      <c r="H98" s="961">
        <f t="shared" si="99"/>
        <v>-57541</v>
      </c>
      <c r="I98" s="962">
        <f t="shared" si="86"/>
        <v>-1</v>
      </c>
      <c r="J98" s="938">
        <f>'Receita-Despesa'!H101</f>
        <v>57541</v>
      </c>
      <c r="K98" s="960"/>
      <c r="L98" s="961">
        <f t="shared" si="75"/>
        <v>-57541</v>
      </c>
      <c r="M98" s="962">
        <f t="shared" si="87"/>
        <v>-1</v>
      </c>
      <c r="N98" s="938">
        <f>'Receita-Despesa'!I101</f>
        <v>57541</v>
      </c>
      <c r="O98" s="960"/>
      <c r="P98" s="961">
        <f t="shared" si="76"/>
        <v>-57541</v>
      </c>
      <c r="Q98" s="962">
        <f t="shared" si="88"/>
        <v>-1</v>
      </c>
      <c r="R98" s="938">
        <f>'Receita-Despesa'!J101</f>
        <v>57541</v>
      </c>
      <c r="S98" s="960"/>
      <c r="T98" s="961">
        <f t="shared" si="77"/>
        <v>-57541</v>
      </c>
      <c r="U98" s="962">
        <f t="shared" si="89"/>
        <v>-1</v>
      </c>
      <c r="V98" s="938">
        <f>'Receita-Despesa'!K101</f>
        <v>57541</v>
      </c>
      <c r="W98" s="960"/>
      <c r="X98" s="961">
        <f t="shared" si="78"/>
        <v>-57541</v>
      </c>
      <c r="Y98" s="962">
        <f t="shared" si="90"/>
        <v>-1</v>
      </c>
      <c r="Z98" s="938">
        <f>'Receita-Despesa'!L101</f>
        <v>57541</v>
      </c>
      <c r="AA98" s="960"/>
      <c r="AB98" s="961">
        <f t="shared" si="79"/>
        <v>-57541</v>
      </c>
      <c r="AC98" s="962">
        <f t="shared" si="91"/>
        <v>-1</v>
      </c>
      <c r="AD98" s="938">
        <f>'Receita-Despesa'!M101</f>
        <v>57541</v>
      </c>
      <c r="AE98" s="960"/>
      <c r="AF98" s="961">
        <f t="shared" si="80"/>
        <v>-57541</v>
      </c>
      <c r="AG98" s="962">
        <f t="shared" si="92"/>
        <v>-1</v>
      </c>
      <c r="AH98" s="938">
        <f>'Receita-Despesa'!N101</f>
        <v>60706</v>
      </c>
      <c r="AI98" s="960"/>
      <c r="AJ98" s="961">
        <f t="shared" si="81"/>
        <v>-60706</v>
      </c>
      <c r="AK98" s="962">
        <f t="shared" si="93"/>
        <v>-1</v>
      </c>
      <c r="AL98" s="938">
        <f>'Receita-Despesa'!O101</f>
        <v>60706</v>
      </c>
      <c r="AM98" s="960"/>
      <c r="AN98" s="961">
        <f t="shared" si="82"/>
        <v>-60706</v>
      </c>
      <c r="AO98" s="962">
        <f t="shared" si="94"/>
        <v>-1</v>
      </c>
      <c r="AP98" s="938">
        <f>'Receita-Despesa'!P101</f>
        <v>60706</v>
      </c>
      <c r="AQ98" s="960"/>
      <c r="AR98" s="961">
        <f t="shared" si="83"/>
        <v>-60706</v>
      </c>
      <c r="AS98" s="962">
        <f t="shared" si="95"/>
        <v>-1</v>
      </c>
      <c r="AT98" s="938">
        <f>'Receita-Despesa'!Q101</f>
        <v>60706</v>
      </c>
      <c r="AU98" s="960"/>
      <c r="AV98" s="961">
        <f t="shared" si="84"/>
        <v>-60706</v>
      </c>
      <c r="AW98" s="962">
        <f t="shared" si="96"/>
        <v>-1</v>
      </c>
      <c r="AX98" s="938">
        <f>'Receita-Despesa'!R101</f>
        <v>60706</v>
      </c>
      <c r="AY98" s="960"/>
      <c r="AZ98" s="961">
        <f t="shared" si="85"/>
        <v>-60706</v>
      </c>
      <c r="BA98" s="962">
        <f t="shared" si="97"/>
        <v>-1</v>
      </c>
      <c r="BB98" s="924">
        <f t="shared" si="100"/>
        <v>706317</v>
      </c>
      <c r="BC98" s="925">
        <f t="shared" si="100"/>
        <v>0</v>
      </c>
      <c r="BD98" s="926">
        <f t="shared" si="101"/>
        <v>-706317</v>
      </c>
      <c r="BE98" s="963">
        <f t="shared" si="98"/>
        <v>-1</v>
      </c>
      <c r="BF98" s="220"/>
      <c r="BG98" s="226"/>
      <c r="BH98" s="227"/>
      <c r="BI98" s="227"/>
      <c r="BJ98" s="237"/>
      <c r="BK98" s="237"/>
      <c r="BL98" s="237"/>
      <c r="BM98" s="237"/>
      <c r="BN98" s="249"/>
      <c r="BO98" s="237"/>
      <c r="BP98" s="237"/>
      <c r="BQ98" s="237"/>
      <c r="BR98" s="237"/>
      <c r="BS98" s="239"/>
      <c r="BU98" s="100"/>
      <c r="BV98" s="100"/>
    </row>
    <row r="99" spans="1:74" x14ac:dyDescent="0.3">
      <c r="A99" s="874"/>
      <c r="B99" s="234"/>
      <c r="C99" s="274" t="s">
        <v>630</v>
      </c>
      <c r="D99" s="582" t="str">
        <f>'Receita-Despesa'!D102</f>
        <v>34- Locaweb</v>
      </c>
      <c r="E99" s="583"/>
      <c r="F99" s="938">
        <f>'Receita-Despesa'!G102</f>
        <v>370</v>
      </c>
      <c r="G99" s="960"/>
      <c r="H99" s="961">
        <f t="shared" si="99"/>
        <v>-370</v>
      </c>
      <c r="I99" s="962">
        <f t="shared" si="86"/>
        <v>-1</v>
      </c>
      <c r="J99" s="938">
        <f>'Receita-Despesa'!H102</f>
        <v>370</v>
      </c>
      <c r="K99" s="960"/>
      <c r="L99" s="961">
        <f t="shared" si="75"/>
        <v>-370</v>
      </c>
      <c r="M99" s="962">
        <f t="shared" si="87"/>
        <v>-1</v>
      </c>
      <c r="N99" s="938">
        <f>'Receita-Despesa'!I102</f>
        <v>370</v>
      </c>
      <c r="O99" s="960"/>
      <c r="P99" s="961">
        <f t="shared" si="76"/>
        <v>-370</v>
      </c>
      <c r="Q99" s="962">
        <f t="shared" si="88"/>
        <v>-1</v>
      </c>
      <c r="R99" s="938">
        <f>'Receita-Despesa'!J102</f>
        <v>370</v>
      </c>
      <c r="S99" s="960"/>
      <c r="T99" s="961">
        <f t="shared" si="77"/>
        <v>-370</v>
      </c>
      <c r="U99" s="962">
        <f t="shared" si="89"/>
        <v>-1</v>
      </c>
      <c r="V99" s="938">
        <f>'Receita-Despesa'!K102</f>
        <v>370</v>
      </c>
      <c r="W99" s="960"/>
      <c r="X99" s="961">
        <f t="shared" si="78"/>
        <v>-370</v>
      </c>
      <c r="Y99" s="962">
        <f t="shared" si="90"/>
        <v>-1</v>
      </c>
      <c r="Z99" s="938">
        <f>'Receita-Despesa'!L102</f>
        <v>370</v>
      </c>
      <c r="AA99" s="960"/>
      <c r="AB99" s="961">
        <f t="shared" si="79"/>
        <v>-370</v>
      </c>
      <c r="AC99" s="962">
        <f t="shared" si="91"/>
        <v>-1</v>
      </c>
      <c r="AD99" s="938">
        <f>'Receita-Despesa'!M102</f>
        <v>370</v>
      </c>
      <c r="AE99" s="960"/>
      <c r="AF99" s="961">
        <f t="shared" si="80"/>
        <v>-370</v>
      </c>
      <c r="AG99" s="962">
        <f t="shared" si="92"/>
        <v>-1</v>
      </c>
      <c r="AH99" s="938">
        <f>'Receita-Despesa'!N102</f>
        <v>370</v>
      </c>
      <c r="AI99" s="960"/>
      <c r="AJ99" s="961">
        <f t="shared" si="81"/>
        <v>-370</v>
      </c>
      <c r="AK99" s="962">
        <f t="shared" si="93"/>
        <v>-1</v>
      </c>
      <c r="AL99" s="938">
        <f>'Receita-Despesa'!O102</f>
        <v>370</v>
      </c>
      <c r="AM99" s="960"/>
      <c r="AN99" s="961">
        <f t="shared" si="82"/>
        <v>-370</v>
      </c>
      <c r="AO99" s="962">
        <f t="shared" si="94"/>
        <v>-1</v>
      </c>
      <c r="AP99" s="938">
        <f>'Receita-Despesa'!P102</f>
        <v>370</v>
      </c>
      <c r="AQ99" s="960"/>
      <c r="AR99" s="961">
        <f t="shared" si="83"/>
        <v>-370</v>
      </c>
      <c r="AS99" s="962">
        <f t="shared" si="95"/>
        <v>-1</v>
      </c>
      <c r="AT99" s="938">
        <f>'Receita-Despesa'!Q102</f>
        <v>370</v>
      </c>
      <c r="AU99" s="960"/>
      <c r="AV99" s="961">
        <f t="shared" si="84"/>
        <v>-370</v>
      </c>
      <c r="AW99" s="962">
        <f t="shared" si="96"/>
        <v>-1</v>
      </c>
      <c r="AX99" s="938">
        <f>'Receita-Despesa'!R102</f>
        <v>370</v>
      </c>
      <c r="AY99" s="960"/>
      <c r="AZ99" s="961">
        <f t="shared" si="85"/>
        <v>-370</v>
      </c>
      <c r="BA99" s="962">
        <f t="shared" si="97"/>
        <v>-1</v>
      </c>
      <c r="BB99" s="924">
        <f t="shared" si="100"/>
        <v>4440</v>
      </c>
      <c r="BC99" s="925">
        <f t="shared" si="100"/>
        <v>0</v>
      </c>
      <c r="BD99" s="926">
        <f t="shared" si="101"/>
        <v>-4440</v>
      </c>
      <c r="BE99" s="963">
        <f t="shared" si="98"/>
        <v>-1</v>
      </c>
      <c r="BF99" s="220"/>
      <c r="BG99" s="226"/>
      <c r="BH99" s="227"/>
      <c r="BI99" s="227"/>
      <c r="BJ99" s="237"/>
      <c r="BK99" s="237"/>
      <c r="BL99" s="237"/>
      <c r="BM99" s="237"/>
      <c r="BN99" s="249"/>
      <c r="BO99" s="237"/>
      <c r="BP99" s="237"/>
      <c r="BQ99" s="237"/>
      <c r="BR99" s="237"/>
      <c r="BS99" s="239"/>
      <c r="BU99" s="100"/>
      <c r="BV99" s="100"/>
    </row>
    <row r="100" spans="1:74" x14ac:dyDescent="0.3">
      <c r="A100" s="874"/>
      <c r="B100" s="234"/>
      <c r="C100" s="274" t="s">
        <v>631</v>
      </c>
      <c r="D100" s="582">
        <f>'Receita-Despesa'!D103</f>
        <v>0</v>
      </c>
      <c r="E100" s="583"/>
      <c r="F100" s="938">
        <f>'Receita-Despesa'!G103</f>
        <v>0</v>
      </c>
      <c r="G100" s="960"/>
      <c r="H100" s="961">
        <f t="shared" si="99"/>
        <v>0</v>
      </c>
      <c r="I100" s="962" t="e">
        <f t="shared" si="86"/>
        <v>#DIV/0!</v>
      </c>
      <c r="J100" s="938">
        <f>'Receita-Despesa'!H103</f>
        <v>0</v>
      </c>
      <c r="K100" s="960"/>
      <c r="L100" s="961">
        <f t="shared" si="75"/>
        <v>0</v>
      </c>
      <c r="M100" s="962" t="e">
        <f t="shared" si="87"/>
        <v>#DIV/0!</v>
      </c>
      <c r="N100" s="938">
        <f>'Receita-Despesa'!I103</f>
        <v>0</v>
      </c>
      <c r="O100" s="960"/>
      <c r="P100" s="961">
        <f t="shared" si="76"/>
        <v>0</v>
      </c>
      <c r="Q100" s="962" t="e">
        <f t="shared" si="88"/>
        <v>#DIV/0!</v>
      </c>
      <c r="R100" s="938">
        <f>'Receita-Despesa'!J103</f>
        <v>0</v>
      </c>
      <c r="S100" s="960"/>
      <c r="T100" s="961">
        <f t="shared" si="77"/>
        <v>0</v>
      </c>
      <c r="U100" s="962" t="e">
        <f t="shared" si="89"/>
        <v>#DIV/0!</v>
      </c>
      <c r="V100" s="938">
        <f>'Receita-Despesa'!K103</f>
        <v>0</v>
      </c>
      <c r="W100" s="960"/>
      <c r="X100" s="961">
        <f t="shared" si="78"/>
        <v>0</v>
      </c>
      <c r="Y100" s="962" t="e">
        <f t="shared" si="90"/>
        <v>#DIV/0!</v>
      </c>
      <c r="Z100" s="938">
        <f>'Receita-Despesa'!L103</f>
        <v>0</v>
      </c>
      <c r="AA100" s="960"/>
      <c r="AB100" s="961">
        <f t="shared" si="79"/>
        <v>0</v>
      </c>
      <c r="AC100" s="962" t="e">
        <f t="shared" si="91"/>
        <v>#DIV/0!</v>
      </c>
      <c r="AD100" s="938">
        <f>'Receita-Despesa'!M103</f>
        <v>0</v>
      </c>
      <c r="AE100" s="960"/>
      <c r="AF100" s="961">
        <f t="shared" si="80"/>
        <v>0</v>
      </c>
      <c r="AG100" s="962" t="e">
        <f t="shared" si="92"/>
        <v>#DIV/0!</v>
      </c>
      <c r="AH100" s="938">
        <f>'Receita-Despesa'!N103</f>
        <v>0</v>
      </c>
      <c r="AI100" s="960"/>
      <c r="AJ100" s="961">
        <f t="shared" si="81"/>
        <v>0</v>
      </c>
      <c r="AK100" s="962" t="e">
        <f t="shared" si="93"/>
        <v>#DIV/0!</v>
      </c>
      <c r="AL100" s="938">
        <f>'Receita-Despesa'!O103</f>
        <v>0</v>
      </c>
      <c r="AM100" s="960"/>
      <c r="AN100" s="961">
        <f t="shared" si="82"/>
        <v>0</v>
      </c>
      <c r="AO100" s="962" t="e">
        <f t="shared" si="94"/>
        <v>#DIV/0!</v>
      </c>
      <c r="AP100" s="938">
        <f>'Receita-Despesa'!P103</f>
        <v>0</v>
      </c>
      <c r="AQ100" s="960"/>
      <c r="AR100" s="961">
        <f t="shared" si="83"/>
        <v>0</v>
      </c>
      <c r="AS100" s="962" t="e">
        <f t="shared" si="95"/>
        <v>#DIV/0!</v>
      </c>
      <c r="AT100" s="938">
        <f>'Receita-Despesa'!Q103</f>
        <v>0</v>
      </c>
      <c r="AU100" s="960"/>
      <c r="AV100" s="961">
        <f t="shared" si="84"/>
        <v>0</v>
      </c>
      <c r="AW100" s="962" t="e">
        <f t="shared" si="96"/>
        <v>#DIV/0!</v>
      </c>
      <c r="AX100" s="938">
        <f>'Receita-Despesa'!R103</f>
        <v>0</v>
      </c>
      <c r="AY100" s="960"/>
      <c r="AZ100" s="961">
        <f t="shared" si="85"/>
        <v>0</v>
      </c>
      <c r="BA100" s="962" t="e">
        <f t="shared" si="97"/>
        <v>#DIV/0!</v>
      </c>
      <c r="BB100" s="924">
        <f t="shared" si="100"/>
        <v>0</v>
      </c>
      <c r="BC100" s="925">
        <f t="shared" si="100"/>
        <v>0</v>
      </c>
      <c r="BD100" s="926">
        <f t="shared" si="101"/>
        <v>0</v>
      </c>
      <c r="BE100" s="963" t="e">
        <f t="shared" si="98"/>
        <v>#DIV/0!</v>
      </c>
      <c r="BF100" s="220"/>
      <c r="BG100" s="226"/>
      <c r="BH100" s="227"/>
      <c r="BI100" s="227"/>
      <c r="BJ100" s="237"/>
      <c r="BK100" s="237"/>
      <c r="BL100" s="237"/>
      <c r="BM100" s="237"/>
      <c r="BN100" s="249"/>
      <c r="BO100" s="237"/>
      <c r="BP100" s="237"/>
      <c r="BQ100" s="237"/>
      <c r="BR100" s="237"/>
      <c r="BS100" s="239"/>
      <c r="BU100" s="100"/>
      <c r="BV100" s="100"/>
    </row>
    <row r="101" spans="1:74" x14ac:dyDescent="0.3">
      <c r="A101" s="874"/>
      <c r="B101" s="234"/>
      <c r="C101" s="274" t="s">
        <v>632</v>
      </c>
      <c r="D101" s="582">
        <f>'Receita-Despesa'!D104</f>
        <v>0</v>
      </c>
      <c r="E101" s="583"/>
      <c r="F101" s="938">
        <f>'Receita-Despesa'!G104</f>
        <v>0</v>
      </c>
      <c r="G101" s="960"/>
      <c r="H101" s="961">
        <f t="shared" si="99"/>
        <v>0</v>
      </c>
      <c r="I101" s="962" t="e">
        <f t="shared" si="86"/>
        <v>#DIV/0!</v>
      </c>
      <c r="J101" s="938">
        <f>'Receita-Despesa'!H104</f>
        <v>0</v>
      </c>
      <c r="K101" s="960"/>
      <c r="L101" s="961">
        <f t="shared" si="75"/>
        <v>0</v>
      </c>
      <c r="M101" s="962" t="e">
        <f t="shared" si="87"/>
        <v>#DIV/0!</v>
      </c>
      <c r="N101" s="938">
        <f>'Receita-Despesa'!I104</f>
        <v>0</v>
      </c>
      <c r="O101" s="960"/>
      <c r="P101" s="961">
        <f t="shared" si="76"/>
        <v>0</v>
      </c>
      <c r="Q101" s="962" t="e">
        <f t="shared" si="88"/>
        <v>#DIV/0!</v>
      </c>
      <c r="R101" s="938">
        <f>'Receita-Despesa'!J104</f>
        <v>0</v>
      </c>
      <c r="S101" s="960"/>
      <c r="T101" s="961">
        <f t="shared" si="77"/>
        <v>0</v>
      </c>
      <c r="U101" s="962" t="e">
        <f t="shared" si="89"/>
        <v>#DIV/0!</v>
      </c>
      <c r="V101" s="938">
        <f>'Receita-Despesa'!K104</f>
        <v>0</v>
      </c>
      <c r="W101" s="960"/>
      <c r="X101" s="961">
        <f t="shared" si="78"/>
        <v>0</v>
      </c>
      <c r="Y101" s="962" t="e">
        <f t="shared" si="90"/>
        <v>#DIV/0!</v>
      </c>
      <c r="Z101" s="938">
        <f>'Receita-Despesa'!L104</f>
        <v>0</v>
      </c>
      <c r="AA101" s="960"/>
      <c r="AB101" s="961">
        <f t="shared" si="79"/>
        <v>0</v>
      </c>
      <c r="AC101" s="962" t="e">
        <f t="shared" si="91"/>
        <v>#DIV/0!</v>
      </c>
      <c r="AD101" s="938">
        <f>'Receita-Despesa'!M104</f>
        <v>0</v>
      </c>
      <c r="AE101" s="960"/>
      <c r="AF101" s="961">
        <f t="shared" si="80"/>
        <v>0</v>
      </c>
      <c r="AG101" s="962" t="e">
        <f t="shared" si="92"/>
        <v>#DIV/0!</v>
      </c>
      <c r="AH101" s="938">
        <f>'Receita-Despesa'!N104</f>
        <v>0</v>
      </c>
      <c r="AI101" s="960"/>
      <c r="AJ101" s="961">
        <f t="shared" si="81"/>
        <v>0</v>
      </c>
      <c r="AK101" s="962" t="e">
        <f t="shared" si="93"/>
        <v>#DIV/0!</v>
      </c>
      <c r="AL101" s="938">
        <f>'Receita-Despesa'!O104</f>
        <v>0</v>
      </c>
      <c r="AM101" s="960"/>
      <c r="AN101" s="961">
        <f t="shared" si="82"/>
        <v>0</v>
      </c>
      <c r="AO101" s="962" t="e">
        <f t="shared" si="94"/>
        <v>#DIV/0!</v>
      </c>
      <c r="AP101" s="938">
        <f>'Receita-Despesa'!P104</f>
        <v>0</v>
      </c>
      <c r="AQ101" s="960"/>
      <c r="AR101" s="961">
        <f t="shared" si="83"/>
        <v>0</v>
      </c>
      <c r="AS101" s="962" t="e">
        <f t="shared" si="95"/>
        <v>#DIV/0!</v>
      </c>
      <c r="AT101" s="938">
        <f>'Receita-Despesa'!Q104</f>
        <v>0</v>
      </c>
      <c r="AU101" s="960"/>
      <c r="AV101" s="961">
        <f t="shared" si="84"/>
        <v>0</v>
      </c>
      <c r="AW101" s="962" t="e">
        <f t="shared" si="96"/>
        <v>#DIV/0!</v>
      </c>
      <c r="AX101" s="938">
        <f>'Receita-Despesa'!R104</f>
        <v>0</v>
      </c>
      <c r="AY101" s="960"/>
      <c r="AZ101" s="961">
        <f t="shared" si="85"/>
        <v>0</v>
      </c>
      <c r="BA101" s="962" t="e">
        <f t="shared" si="97"/>
        <v>#DIV/0!</v>
      </c>
      <c r="BB101" s="924">
        <f t="shared" si="100"/>
        <v>0</v>
      </c>
      <c r="BC101" s="925">
        <f t="shared" si="100"/>
        <v>0</v>
      </c>
      <c r="BD101" s="926">
        <f t="shared" si="101"/>
        <v>0</v>
      </c>
      <c r="BE101" s="963" t="e">
        <f t="shared" si="98"/>
        <v>#DIV/0!</v>
      </c>
      <c r="BF101" s="220"/>
      <c r="BG101" s="226"/>
      <c r="BH101" s="227"/>
      <c r="BI101" s="227"/>
      <c r="BJ101" s="237"/>
      <c r="BK101" s="237"/>
      <c r="BL101" s="237"/>
      <c r="BM101" s="237"/>
      <c r="BN101" s="249"/>
      <c r="BO101" s="237"/>
      <c r="BP101" s="237"/>
      <c r="BQ101" s="237"/>
      <c r="BR101" s="237"/>
      <c r="BS101" s="239"/>
      <c r="BU101" s="100"/>
      <c r="BV101" s="100"/>
    </row>
    <row r="102" spans="1:74" x14ac:dyDescent="0.3">
      <c r="A102" s="874"/>
      <c r="B102" s="234"/>
      <c r="C102" s="274" t="s">
        <v>633</v>
      </c>
      <c r="D102" s="582">
        <f>'Receita-Despesa'!D105</f>
        <v>0</v>
      </c>
      <c r="E102" s="583"/>
      <c r="F102" s="938">
        <f>'Receita-Despesa'!G105</f>
        <v>0</v>
      </c>
      <c r="G102" s="960"/>
      <c r="H102" s="961">
        <f t="shared" si="99"/>
        <v>0</v>
      </c>
      <c r="I102" s="962" t="e">
        <f t="shared" si="86"/>
        <v>#DIV/0!</v>
      </c>
      <c r="J102" s="938">
        <f>'Receita-Despesa'!H105</f>
        <v>0</v>
      </c>
      <c r="K102" s="960"/>
      <c r="L102" s="961">
        <f t="shared" si="75"/>
        <v>0</v>
      </c>
      <c r="M102" s="962" t="e">
        <f t="shared" si="87"/>
        <v>#DIV/0!</v>
      </c>
      <c r="N102" s="938">
        <f>'Receita-Despesa'!I105</f>
        <v>0</v>
      </c>
      <c r="O102" s="960"/>
      <c r="P102" s="961">
        <f t="shared" si="76"/>
        <v>0</v>
      </c>
      <c r="Q102" s="962" t="e">
        <f t="shared" si="88"/>
        <v>#DIV/0!</v>
      </c>
      <c r="R102" s="938">
        <f>'Receita-Despesa'!J105</f>
        <v>0</v>
      </c>
      <c r="S102" s="960"/>
      <c r="T102" s="961">
        <f t="shared" si="77"/>
        <v>0</v>
      </c>
      <c r="U102" s="962" t="e">
        <f t="shared" si="89"/>
        <v>#DIV/0!</v>
      </c>
      <c r="V102" s="938">
        <f>'Receita-Despesa'!K105</f>
        <v>0</v>
      </c>
      <c r="W102" s="960"/>
      <c r="X102" s="961">
        <f t="shared" si="78"/>
        <v>0</v>
      </c>
      <c r="Y102" s="962" t="e">
        <f t="shared" si="90"/>
        <v>#DIV/0!</v>
      </c>
      <c r="Z102" s="938">
        <f>'Receita-Despesa'!L105</f>
        <v>0</v>
      </c>
      <c r="AA102" s="960"/>
      <c r="AB102" s="961">
        <f t="shared" si="79"/>
        <v>0</v>
      </c>
      <c r="AC102" s="962" t="e">
        <f t="shared" si="91"/>
        <v>#DIV/0!</v>
      </c>
      <c r="AD102" s="938">
        <f>'Receita-Despesa'!M105</f>
        <v>0</v>
      </c>
      <c r="AE102" s="960"/>
      <c r="AF102" s="961">
        <f t="shared" si="80"/>
        <v>0</v>
      </c>
      <c r="AG102" s="962" t="e">
        <f t="shared" si="92"/>
        <v>#DIV/0!</v>
      </c>
      <c r="AH102" s="938">
        <f>'Receita-Despesa'!N105</f>
        <v>0</v>
      </c>
      <c r="AI102" s="960"/>
      <c r="AJ102" s="961">
        <f t="shared" si="81"/>
        <v>0</v>
      </c>
      <c r="AK102" s="962" t="e">
        <f t="shared" si="93"/>
        <v>#DIV/0!</v>
      </c>
      <c r="AL102" s="938">
        <f>'Receita-Despesa'!O105</f>
        <v>0</v>
      </c>
      <c r="AM102" s="960"/>
      <c r="AN102" s="961">
        <f t="shared" si="82"/>
        <v>0</v>
      </c>
      <c r="AO102" s="962" t="e">
        <f t="shared" si="94"/>
        <v>#DIV/0!</v>
      </c>
      <c r="AP102" s="938">
        <f>'Receita-Despesa'!P105</f>
        <v>0</v>
      </c>
      <c r="AQ102" s="960"/>
      <c r="AR102" s="961">
        <f t="shared" si="83"/>
        <v>0</v>
      </c>
      <c r="AS102" s="962" t="e">
        <f t="shared" si="95"/>
        <v>#DIV/0!</v>
      </c>
      <c r="AT102" s="938">
        <f>'Receita-Despesa'!Q105</f>
        <v>0</v>
      </c>
      <c r="AU102" s="960"/>
      <c r="AV102" s="961">
        <f t="shared" si="84"/>
        <v>0</v>
      </c>
      <c r="AW102" s="962" t="e">
        <f t="shared" si="96"/>
        <v>#DIV/0!</v>
      </c>
      <c r="AX102" s="938">
        <f>'Receita-Despesa'!R105</f>
        <v>0</v>
      </c>
      <c r="AY102" s="960"/>
      <c r="AZ102" s="961">
        <f t="shared" si="85"/>
        <v>0</v>
      </c>
      <c r="BA102" s="962" t="e">
        <f t="shared" si="97"/>
        <v>#DIV/0!</v>
      </c>
      <c r="BB102" s="924">
        <f t="shared" si="100"/>
        <v>0</v>
      </c>
      <c r="BC102" s="925">
        <f t="shared" si="100"/>
        <v>0</v>
      </c>
      <c r="BD102" s="926">
        <f t="shared" si="101"/>
        <v>0</v>
      </c>
      <c r="BE102" s="963" t="e">
        <f t="shared" si="98"/>
        <v>#DIV/0!</v>
      </c>
      <c r="BF102" s="220"/>
      <c r="BG102" s="226"/>
      <c r="BH102" s="227"/>
      <c r="BI102" s="227"/>
      <c r="BJ102" s="237"/>
      <c r="BK102" s="237"/>
      <c r="BL102" s="237"/>
      <c r="BM102" s="237"/>
      <c r="BN102" s="249"/>
      <c r="BO102" s="237"/>
      <c r="BP102" s="237"/>
      <c r="BQ102" s="237"/>
      <c r="BR102" s="237"/>
      <c r="BS102" s="239"/>
      <c r="BU102" s="100"/>
      <c r="BV102" s="100"/>
    </row>
    <row r="103" spans="1:74" x14ac:dyDescent="0.3">
      <c r="A103" s="874"/>
      <c r="B103" s="234"/>
      <c r="C103" s="274" t="s">
        <v>634</v>
      </c>
      <c r="D103" s="582">
        <f>'Receita-Despesa'!D106</f>
        <v>0</v>
      </c>
      <c r="E103" s="583"/>
      <c r="F103" s="938">
        <f>'Receita-Despesa'!G106</f>
        <v>0</v>
      </c>
      <c r="G103" s="960"/>
      <c r="H103" s="961">
        <f t="shared" si="99"/>
        <v>0</v>
      </c>
      <c r="I103" s="962" t="e">
        <f t="shared" si="86"/>
        <v>#DIV/0!</v>
      </c>
      <c r="J103" s="938">
        <f>'Receita-Despesa'!H106</f>
        <v>0</v>
      </c>
      <c r="K103" s="960"/>
      <c r="L103" s="961">
        <f t="shared" si="75"/>
        <v>0</v>
      </c>
      <c r="M103" s="962" t="e">
        <f t="shared" si="87"/>
        <v>#DIV/0!</v>
      </c>
      <c r="N103" s="938">
        <f>'Receita-Despesa'!I106</f>
        <v>0</v>
      </c>
      <c r="O103" s="960"/>
      <c r="P103" s="961">
        <f t="shared" si="76"/>
        <v>0</v>
      </c>
      <c r="Q103" s="962" t="e">
        <f t="shared" si="88"/>
        <v>#DIV/0!</v>
      </c>
      <c r="R103" s="938">
        <f>'Receita-Despesa'!J106</f>
        <v>0</v>
      </c>
      <c r="S103" s="960"/>
      <c r="T103" s="961">
        <f t="shared" si="77"/>
        <v>0</v>
      </c>
      <c r="U103" s="962" t="e">
        <f t="shared" si="89"/>
        <v>#DIV/0!</v>
      </c>
      <c r="V103" s="938">
        <f>'Receita-Despesa'!K106</f>
        <v>0</v>
      </c>
      <c r="W103" s="960"/>
      <c r="X103" s="961">
        <f t="shared" si="78"/>
        <v>0</v>
      </c>
      <c r="Y103" s="962" t="e">
        <f t="shared" si="90"/>
        <v>#DIV/0!</v>
      </c>
      <c r="Z103" s="938">
        <f>'Receita-Despesa'!L106</f>
        <v>0</v>
      </c>
      <c r="AA103" s="960"/>
      <c r="AB103" s="961">
        <f t="shared" si="79"/>
        <v>0</v>
      </c>
      <c r="AC103" s="962" t="e">
        <f t="shared" si="91"/>
        <v>#DIV/0!</v>
      </c>
      <c r="AD103" s="938">
        <f>'Receita-Despesa'!M106</f>
        <v>0</v>
      </c>
      <c r="AE103" s="960"/>
      <c r="AF103" s="961">
        <f t="shared" si="80"/>
        <v>0</v>
      </c>
      <c r="AG103" s="962" t="e">
        <f t="shared" si="92"/>
        <v>#DIV/0!</v>
      </c>
      <c r="AH103" s="938">
        <f>'Receita-Despesa'!N106</f>
        <v>0</v>
      </c>
      <c r="AI103" s="960"/>
      <c r="AJ103" s="961">
        <f t="shared" si="81"/>
        <v>0</v>
      </c>
      <c r="AK103" s="962" t="e">
        <f t="shared" si="93"/>
        <v>#DIV/0!</v>
      </c>
      <c r="AL103" s="938">
        <f>'Receita-Despesa'!O106</f>
        <v>0</v>
      </c>
      <c r="AM103" s="960"/>
      <c r="AN103" s="961">
        <f t="shared" si="82"/>
        <v>0</v>
      </c>
      <c r="AO103" s="962" t="e">
        <f t="shared" si="94"/>
        <v>#DIV/0!</v>
      </c>
      <c r="AP103" s="938">
        <f>'Receita-Despesa'!P106</f>
        <v>0</v>
      </c>
      <c r="AQ103" s="960"/>
      <c r="AR103" s="961">
        <f t="shared" si="83"/>
        <v>0</v>
      </c>
      <c r="AS103" s="962" t="e">
        <f t="shared" si="95"/>
        <v>#DIV/0!</v>
      </c>
      <c r="AT103" s="938">
        <f>'Receita-Despesa'!Q106</f>
        <v>0</v>
      </c>
      <c r="AU103" s="960"/>
      <c r="AV103" s="961">
        <f t="shared" si="84"/>
        <v>0</v>
      </c>
      <c r="AW103" s="962" t="e">
        <f t="shared" si="96"/>
        <v>#DIV/0!</v>
      </c>
      <c r="AX103" s="938">
        <f>'Receita-Despesa'!R106</f>
        <v>0</v>
      </c>
      <c r="AY103" s="960"/>
      <c r="AZ103" s="961">
        <f t="shared" si="85"/>
        <v>0</v>
      </c>
      <c r="BA103" s="962" t="e">
        <f t="shared" si="97"/>
        <v>#DIV/0!</v>
      </c>
      <c r="BB103" s="924">
        <f t="shared" si="100"/>
        <v>0</v>
      </c>
      <c r="BC103" s="925">
        <f t="shared" si="100"/>
        <v>0</v>
      </c>
      <c r="BD103" s="926">
        <f t="shared" si="101"/>
        <v>0</v>
      </c>
      <c r="BE103" s="963" t="e">
        <f t="shared" si="98"/>
        <v>#DIV/0!</v>
      </c>
      <c r="BF103" s="220"/>
      <c r="BG103" s="226"/>
      <c r="BH103" s="227"/>
      <c r="BI103" s="227"/>
      <c r="BJ103" s="237"/>
      <c r="BK103" s="237"/>
      <c r="BL103" s="237"/>
      <c r="BM103" s="237"/>
      <c r="BN103" s="249"/>
      <c r="BO103" s="237"/>
      <c r="BP103" s="237"/>
      <c r="BQ103" s="237"/>
      <c r="BR103" s="237"/>
      <c r="BS103" s="239"/>
      <c r="BU103" s="100"/>
      <c r="BV103" s="100"/>
    </row>
    <row r="104" spans="1:74" x14ac:dyDescent="0.3">
      <c r="A104" s="874"/>
      <c r="B104" s="234"/>
      <c r="C104" s="274" t="s">
        <v>635</v>
      </c>
      <c r="D104" s="582">
        <f>'Receita-Despesa'!D107</f>
        <v>0</v>
      </c>
      <c r="E104" s="583"/>
      <c r="F104" s="938">
        <f>'Receita-Despesa'!G107</f>
        <v>0</v>
      </c>
      <c r="G104" s="960"/>
      <c r="H104" s="961">
        <f t="shared" si="99"/>
        <v>0</v>
      </c>
      <c r="I104" s="962" t="e">
        <f t="shared" si="86"/>
        <v>#DIV/0!</v>
      </c>
      <c r="J104" s="938">
        <f>'Receita-Despesa'!H107</f>
        <v>0</v>
      </c>
      <c r="K104" s="960"/>
      <c r="L104" s="961">
        <f t="shared" si="75"/>
        <v>0</v>
      </c>
      <c r="M104" s="962" t="e">
        <f t="shared" si="87"/>
        <v>#DIV/0!</v>
      </c>
      <c r="N104" s="938">
        <f>'Receita-Despesa'!I107</f>
        <v>0</v>
      </c>
      <c r="O104" s="960"/>
      <c r="P104" s="961">
        <f t="shared" si="76"/>
        <v>0</v>
      </c>
      <c r="Q104" s="962" t="e">
        <f t="shared" si="88"/>
        <v>#DIV/0!</v>
      </c>
      <c r="R104" s="938">
        <f>'Receita-Despesa'!J107</f>
        <v>0</v>
      </c>
      <c r="S104" s="960"/>
      <c r="T104" s="961">
        <f t="shared" si="77"/>
        <v>0</v>
      </c>
      <c r="U104" s="962" t="e">
        <f t="shared" si="89"/>
        <v>#DIV/0!</v>
      </c>
      <c r="V104" s="938">
        <f>'Receita-Despesa'!K107</f>
        <v>0</v>
      </c>
      <c r="W104" s="960"/>
      <c r="X104" s="961">
        <f t="shared" si="78"/>
        <v>0</v>
      </c>
      <c r="Y104" s="962" t="e">
        <f t="shared" si="90"/>
        <v>#DIV/0!</v>
      </c>
      <c r="Z104" s="938">
        <f>'Receita-Despesa'!L107</f>
        <v>0</v>
      </c>
      <c r="AA104" s="960"/>
      <c r="AB104" s="961">
        <f t="shared" si="79"/>
        <v>0</v>
      </c>
      <c r="AC104" s="962" t="e">
        <f t="shared" si="91"/>
        <v>#DIV/0!</v>
      </c>
      <c r="AD104" s="938">
        <f>'Receita-Despesa'!M107</f>
        <v>0</v>
      </c>
      <c r="AE104" s="960"/>
      <c r="AF104" s="961">
        <f t="shared" si="80"/>
        <v>0</v>
      </c>
      <c r="AG104" s="962" t="e">
        <f t="shared" si="92"/>
        <v>#DIV/0!</v>
      </c>
      <c r="AH104" s="938">
        <f>'Receita-Despesa'!N107</f>
        <v>0</v>
      </c>
      <c r="AI104" s="960"/>
      <c r="AJ104" s="961">
        <f t="shared" si="81"/>
        <v>0</v>
      </c>
      <c r="AK104" s="962" t="e">
        <f t="shared" si="93"/>
        <v>#DIV/0!</v>
      </c>
      <c r="AL104" s="938">
        <f>'Receita-Despesa'!O107</f>
        <v>0</v>
      </c>
      <c r="AM104" s="960"/>
      <c r="AN104" s="961">
        <f t="shared" si="82"/>
        <v>0</v>
      </c>
      <c r="AO104" s="962" t="e">
        <f t="shared" si="94"/>
        <v>#DIV/0!</v>
      </c>
      <c r="AP104" s="938">
        <f>'Receita-Despesa'!P107</f>
        <v>0</v>
      </c>
      <c r="AQ104" s="960"/>
      <c r="AR104" s="961">
        <f t="shared" si="83"/>
        <v>0</v>
      </c>
      <c r="AS104" s="962" t="e">
        <f t="shared" si="95"/>
        <v>#DIV/0!</v>
      </c>
      <c r="AT104" s="938">
        <f>'Receita-Despesa'!Q107</f>
        <v>0</v>
      </c>
      <c r="AU104" s="960"/>
      <c r="AV104" s="961">
        <f t="shared" si="84"/>
        <v>0</v>
      </c>
      <c r="AW104" s="962" t="e">
        <f t="shared" si="96"/>
        <v>#DIV/0!</v>
      </c>
      <c r="AX104" s="938">
        <f>'Receita-Despesa'!R107</f>
        <v>0</v>
      </c>
      <c r="AY104" s="960"/>
      <c r="AZ104" s="961">
        <f t="shared" si="85"/>
        <v>0</v>
      </c>
      <c r="BA104" s="962" t="e">
        <f t="shared" si="97"/>
        <v>#DIV/0!</v>
      </c>
      <c r="BB104" s="924">
        <f t="shared" si="100"/>
        <v>0</v>
      </c>
      <c r="BC104" s="925">
        <f t="shared" si="100"/>
        <v>0</v>
      </c>
      <c r="BD104" s="926">
        <f t="shared" si="101"/>
        <v>0</v>
      </c>
      <c r="BE104" s="963" t="e">
        <f t="shared" si="98"/>
        <v>#DIV/0!</v>
      </c>
      <c r="BF104" s="220"/>
      <c r="BG104" s="226"/>
      <c r="BH104" s="227"/>
      <c r="BI104" s="227"/>
      <c r="BJ104" s="237"/>
      <c r="BK104" s="237"/>
      <c r="BL104" s="237"/>
      <c r="BM104" s="237"/>
      <c r="BN104" s="249"/>
      <c r="BO104" s="237"/>
      <c r="BP104" s="237"/>
      <c r="BQ104" s="237"/>
      <c r="BR104" s="237"/>
      <c r="BS104" s="239"/>
      <c r="BU104" s="100"/>
      <c r="BV104" s="100"/>
    </row>
    <row r="105" spans="1:74" x14ac:dyDescent="0.3">
      <c r="A105" s="874"/>
      <c r="B105" s="234"/>
      <c r="C105" s="274" t="s">
        <v>636</v>
      </c>
      <c r="D105" s="582">
        <f>'Receita-Despesa'!D108</f>
        <v>0</v>
      </c>
      <c r="E105" s="583"/>
      <c r="F105" s="938">
        <f>'Receita-Despesa'!G108</f>
        <v>0</v>
      </c>
      <c r="G105" s="960"/>
      <c r="H105" s="961">
        <f t="shared" si="99"/>
        <v>0</v>
      </c>
      <c r="I105" s="962" t="e">
        <f t="shared" si="86"/>
        <v>#DIV/0!</v>
      </c>
      <c r="J105" s="938">
        <f>'Receita-Despesa'!H108</f>
        <v>0</v>
      </c>
      <c r="K105" s="960"/>
      <c r="L105" s="961">
        <f t="shared" si="75"/>
        <v>0</v>
      </c>
      <c r="M105" s="962" t="e">
        <f t="shared" si="87"/>
        <v>#DIV/0!</v>
      </c>
      <c r="N105" s="938">
        <f>'Receita-Despesa'!I108</f>
        <v>0</v>
      </c>
      <c r="O105" s="960"/>
      <c r="P105" s="961">
        <f t="shared" si="76"/>
        <v>0</v>
      </c>
      <c r="Q105" s="962" t="e">
        <f t="shared" si="88"/>
        <v>#DIV/0!</v>
      </c>
      <c r="R105" s="938">
        <f>'Receita-Despesa'!J108</f>
        <v>0</v>
      </c>
      <c r="S105" s="960"/>
      <c r="T105" s="961">
        <f t="shared" si="77"/>
        <v>0</v>
      </c>
      <c r="U105" s="962" t="e">
        <f t="shared" si="89"/>
        <v>#DIV/0!</v>
      </c>
      <c r="V105" s="938">
        <f>'Receita-Despesa'!K108</f>
        <v>0</v>
      </c>
      <c r="W105" s="960"/>
      <c r="X105" s="961">
        <f t="shared" si="78"/>
        <v>0</v>
      </c>
      <c r="Y105" s="962" t="e">
        <f t="shared" si="90"/>
        <v>#DIV/0!</v>
      </c>
      <c r="Z105" s="938">
        <f>'Receita-Despesa'!L108</f>
        <v>0</v>
      </c>
      <c r="AA105" s="960"/>
      <c r="AB105" s="961">
        <f t="shared" si="79"/>
        <v>0</v>
      </c>
      <c r="AC105" s="962" t="e">
        <f t="shared" si="91"/>
        <v>#DIV/0!</v>
      </c>
      <c r="AD105" s="938">
        <f>'Receita-Despesa'!M108</f>
        <v>0</v>
      </c>
      <c r="AE105" s="960"/>
      <c r="AF105" s="961">
        <f t="shared" si="80"/>
        <v>0</v>
      </c>
      <c r="AG105" s="962" t="e">
        <f t="shared" si="92"/>
        <v>#DIV/0!</v>
      </c>
      <c r="AH105" s="938">
        <f>'Receita-Despesa'!N108</f>
        <v>0</v>
      </c>
      <c r="AI105" s="960"/>
      <c r="AJ105" s="961">
        <f t="shared" si="81"/>
        <v>0</v>
      </c>
      <c r="AK105" s="962" t="e">
        <f t="shared" si="93"/>
        <v>#DIV/0!</v>
      </c>
      <c r="AL105" s="938">
        <f>'Receita-Despesa'!O108</f>
        <v>0</v>
      </c>
      <c r="AM105" s="960"/>
      <c r="AN105" s="961">
        <f t="shared" si="82"/>
        <v>0</v>
      </c>
      <c r="AO105" s="962" t="e">
        <f t="shared" si="94"/>
        <v>#DIV/0!</v>
      </c>
      <c r="AP105" s="938">
        <f>'Receita-Despesa'!P108</f>
        <v>0</v>
      </c>
      <c r="AQ105" s="960"/>
      <c r="AR105" s="961">
        <f t="shared" si="83"/>
        <v>0</v>
      </c>
      <c r="AS105" s="962" t="e">
        <f t="shared" si="95"/>
        <v>#DIV/0!</v>
      </c>
      <c r="AT105" s="938">
        <f>'Receita-Despesa'!Q108</f>
        <v>0</v>
      </c>
      <c r="AU105" s="960"/>
      <c r="AV105" s="961">
        <f t="shared" si="84"/>
        <v>0</v>
      </c>
      <c r="AW105" s="962" t="e">
        <f t="shared" si="96"/>
        <v>#DIV/0!</v>
      </c>
      <c r="AX105" s="938">
        <f>'Receita-Despesa'!R108</f>
        <v>0</v>
      </c>
      <c r="AY105" s="960"/>
      <c r="AZ105" s="961">
        <f t="shared" si="85"/>
        <v>0</v>
      </c>
      <c r="BA105" s="962" t="e">
        <f t="shared" si="97"/>
        <v>#DIV/0!</v>
      </c>
      <c r="BB105" s="924">
        <f t="shared" si="100"/>
        <v>0</v>
      </c>
      <c r="BC105" s="925">
        <f t="shared" si="100"/>
        <v>0</v>
      </c>
      <c r="BD105" s="926">
        <f t="shared" si="101"/>
        <v>0</v>
      </c>
      <c r="BE105" s="963" t="e">
        <f t="shared" si="98"/>
        <v>#DIV/0!</v>
      </c>
      <c r="BF105" s="220"/>
      <c r="BG105" s="226"/>
      <c r="BH105" s="227"/>
      <c r="BI105" s="227"/>
      <c r="BJ105" s="237"/>
      <c r="BK105" s="237"/>
      <c r="BL105" s="237"/>
      <c r="BM105" s="237"/>
      <c r="BN105" s="249"/>
      <c r="BO105" s="237"/>
      <c r="BP105" s="237"/>
      <c r="BQ105" s="237"/>
      <c r="BR105" s="237"/>
      <c r="BS105" s="239"/>
      <c r="BU105" s="100"/>
      <c r="BV105" s="100"/>
    </row>
    <row r="106" spans="1:74" x14ac:dyDescent="0.3">
      <c r="A106" s="874"/>
      <c r="B106" s="234"/>
      <c r="C106" s="274" t="s">
        <v>637</v>
      </c>
      <c r="D106" s="582">
        <f>'Receita-Despesa'!D109</f>
        <v>0</v>
      </c>
      <c r="E106" s="583"/>
      <c r="F106" s="938">
        <f>'Receita-Despesa'!G109</f>
        <v>0</v>
      </c>
      <c r="G106" s="960"/>
      <c r="H106" s="961">
        <f t="shared" si="99"/>
        <v>0</v>
      </c>
      <c r="I106" s="962" t="e">
        <f t="shared" si="86"/>
        <v>#DIV/0!</v>
      </c>
      <c r="J106" s="938">
        <f>'Receita-Despesa'!H109</f>
        <v>0</v>
      </c>
      <c r="K106" s="960"/>
      <c r="L106" s="961">
        <f t="shared" si="75"/>
        <v>0</v>
      </c>
      <c r="M106" s="962" t="e">
        <f t="shared" si="87"/>
        <v>#DIV/0!</v>
      </c>
      <c r="N106" s="938">
        <f>'Receita-Despesa'!I109</f>
        <v>0</v>
      </c>
      <c r="O106" s="960"/>
      <c r="P106" s="961">
        <f t="shared" si="76"/>
        <v>0</v>
      </c>
      <c r="Q106" s="962" t="e">
        <f t="shared" si="88"/>
        <v>#DIV/0!</v>
      </c>
      <c r="R106" s="938">
        <f>'Receita-Despesa'!J109</f>
        <v>0</v>
      </c>
      <c r="S106" s="960"/>
      <c r="T106" s="961">
        <f t="shared" si="77"/>
        <v>0</v>
      </c>
      <c r="U106" s="962" t="e">
        <f t="shared" si="89"/>
        <v>#DIV/0!</v>
      </c>
      <c r="V106" s="938">
        <f>'Receita-Despesa'!K109</f>
        <v>0</v>
      </c>
      <c r="W106" s="960"/>
      <c r="X106" s="961">
        <f t="shared" si="78"/>
        <v>0</v>
      </c>
      <c r="Y106" s="962" t="e">
        <f t="shared" si="90"/>
        <v>#DIV/0!</v>
      </c>
      <c r="Z106" s="938">
        <f>'Receita-Despesa'!L109</f>
        <v>0</v>
      </c>
      <c r="AA106" s="960"/>
      <c r="AB106" s="961">
        <f t="shared" si="79"/>
        <v>0</v>
      </c>
      <c r="AC106" s="962" t="e">
        <f t="shared" si="91"/>
        <v>#DIV/0!</v>
      </c>
      <c r="AD106" s="938">
        <f>'Receita-Despesa'!M109</f>
        <v>0</v>
      </c>
      <c r="AE106" s="960"/>
      <c r="AF106" s="961">
        <f t="shared" si="80"/>
        <v>0</v>
      </c>
      <c r="AG106" s="962" t="e">
        <f t="shared" si="92"/>
        <v>#DIV/0!</v>
      </c>
      <c r="AH106" s="938">
        <f>'Receita-Despesa'!N109</f>
        <v>0</v>
      </c>
      <c r="AI106" s="960"/>
      <c r="AJ106" s="961">
        <f t="shared" si="81"/>
        <v>0</v>
      </c>
      <c r="AK106" s="962" t="e">
        <f t="shared" si="93"/>
        <v>#DIV/0!</v>
      </c>
      <c r="AL106" s="938">
        <f>'Receita-Despesa'!O109</f>
        <v>0</v>
      </c>
      <c r="AM106" s="960"/>
      <c r="AN106" s="961">
        <f t="shared" si="82"/>
        <v>0</v>
      </c>
      <c r="AO106" s="962" t="e">
        <f t="shared" si="94"/>
        <v>#DIV/0!</v>
      </c>
      <c r="AP106" s="938">
        <f>'Receita-Despesa'!P109</f>
        <v>0</v>
      </c>
      <c r="AQ106" s="960"/>
      <c r="AR106" s="961">
        <f t="shared" si="83"/>
        <v>0</v>
      </c>
      <c r="AS106" s="962" t="e">
        <f t="shared" si="95"/>
        <v>#DIV/0!</v>
      </c>
      <c r="AT106" s="938">
        <f>'Receita-Despesa'!Q109</f>
        <v>0</v>
      </c>
      <c r="AU106" s="960"/>
      <c r="AV106" s="961">
        <f t="shared" si="84"/>
        <v>0</v>
      </c>
      <c r="AW106" s="962" t="e">
        <f t="shared" si="96"/>
        <v>#DIV/0!</v>
      </c>
      <c r="AX106" s="938">
        <f>'Receita-Despesa'!R109</f>
        <v>0</v>
      </c>
      <c r="AY106" s="960"/>
      <c r="AZ106" s="961">
        <f t="shared" si="85"/>
        <v>0</v>
      </c>
      <c r="BA106" s="962" t="e">
        <f t="shared" si="97"/>
        <v>#DIV/0!</v>
      </c>
      <c r="BB106" s="924">
        <f t="shared" si="100"/>
        <v>0</v>
      </c>
      <c r="BC106" s="925">
        <f t="shared" si="100"/>
        <v>0</v>
      </c>
      <c r="BD106" s="926">
        <f t="shared" si="101"/>
        <v>0</v>
      </c>
      <c r="BE106" s="963" t="e">
        <f t="shared" si="98"/>
        <v>#DIV/0!</v>
      </c>
      <c r="BF106" s="220"/>
      <c r="BG106" s="226"/>
      <c r="BH106" s="227"/>
      <c r="BI106" s="227"/>
      <c r="BJ106" s="237"/>
      <c r="BK106" s="237"/>
      <c r="BL106" s="237"/>
      <c r="BM106" s="237"/>
      <c r="BN106" s="249"/>
      <c r="BO106" s="237"/>
      <c r="BP106" s="237"/>
      <c r="BQ106" s="237"/>
      <c r="BR106" s="237"/>
      <c r="BS106" s="239"/>
      <c r="BU106" s="100"/>
      <c r="BV106" s="100"/>
    </row>
    <row r="107" spans="1:74" x14ac:dyDescent="0.3">
      <c r="A107" s="874"/>
      <c r="B107" s="234"/>
      <c r="C107" s="274" t="s">
        <v>638</v>
      </c>
      <c r="D107" s="582">
        <f>'Receita-Despesa'!D110</f>
        <v>0</v>
      </c>
      <c r="E107" s="583"/>
      <c r="F107" s="938">
        <f>'Receita-Despesa'!G110</f>
        <v>0</v>
      </c>
      <c r="G107" s="960"/>
      <c r="H107" s="961">
        <f t="shared" si="99"/>
        <v>0</v>
      </c>
      <c r="I107" s="962" t="e">
        <f t="shared" si="86"/>
        <v>#DIV/0!</v>
      </c>
      <c r="J107" s="938">
        <f>'Receita-Despesa'!H110</f>
        <v>0</v>
      </c>
      <c r="K107" s="960"/>
      <c r="L107" s="961">
        <f t="shared" ref="L107:L170" si="102">K107-J107</f>
        <v>0</v>
      </c>
      <c r="M107" s="962" t="e">
        <f t="shared" si="87"/>
        <v>#DIV/0!</v>
      </c>
      <c r="N107" s="938">
        <f>'Receita-Despesa'!I110</f>
        <v>0</v>
      </c>
      <c r="O107" s="960"/>
      <c r="P107" s="961">
        <f t="shared" ref="P107:P170" si="103">O107-N107</f>
        <v>0</v>
      </c>
      <c r="Q107" s="962" t="e">
        <f t="shared" si="88"/>
        <v>#DIV/0!</v>
      </c>
      <c r="R107" s="938">
        <f>'Receita-Despesa'!J110</f>
        <v>0</v>
      </c>
      <c r="S107" s="960"/>
      <c r="T107" s="961">
        <f t="shared" ref="T107:T170" si="104">S107-R107</f>
        <v>0</v>
      </c>
      <c r="U107" s="962" t="e">
        <f t="shared" si="89"/>
        <v>#DIV/0!</v>
      </c>
      <c r="V107" s="938">
        <f>'Receita-Despesa'!K110</f>
        <v>0</v>
      </c>
      <c r="W107" s="960"/>
      <c r="X107" s="961">
        <f t="shared" ref="X107:X170" si="105">W107-V107</f>
        <v>0</v>
      </c>
      <c r="Y107" s="962" t="e">
        <f t="shared" si="90"/>
        <v>#DIV/0!</v>
      </c>
      <c r="Z107" s="938">
        <f>'Receita-Despesa'!L110</f>
        <v>0</v>
      </c>
      <c r="AA107" s="960"/>
      <c r="AB107" s="961">
        <f t="shared" ref="AB107:AB170" si="106">AA107-Z107</f>
        <v>0</v>
      </c>
      <c r="AC107" s="962" t="e">
        <f t="shared" si="91"/>
        <v>#DIV/0!</v>
      </c>
      <c r="AD107" s="938">
        <f>'Receita-Despesa'!M110</f>
        <v>0</v>
      </c>
      <c r="AE107" s="960"/>
      <c r="AF107" s="961">
        <f t="shared" ref="AF107:AF170" si="107">AE107-AD107</f>
        <v>0</v>
      </c>
      <c r="AG107" s="962" t="e">
        <f t="shared" si="92"/>
        <v>#DIV/0!</v>
      </c>
      <c r="AH107" s="938">
        <f>'Receita-Despesa'!N110</f>
        <v>0</v>
      </c>
      <c r="AI107" s="960"/>
      <c r="AJ107" s="961">
        <f t="shared" ref="AJ107:AJ170" si="108">AI107-AH107</f>
        <v>0</v>
      </c>
      <c r="AK107" s="962" t="e">
        <f t="shared" si="93"/>
        <v>#DIV/0!</v>
      </c>
      <c r="AL107" s="938">
        <f>'Receita-Despesa'!O110</f>
        <v>0</v>
      </c>
      <c r="AM107" s="960"/>
      <c r="AN107" s="961">
        <f t="shared" ref="AN107:AN170" si="109">AM107-AL107</f>
        <v>0</v>
      </c>
      <c r="AO107" s="962" t="e">
        <f t="shared" si="94"/>
        <v>#DIV/0!</v>
      </c>
      <c r="AP107" s="938">
        <f>'Receita-Despesa'!P110</f>
        <v>0</v>
      </c>
      <c r="AQ107" s="960"/>
      <c r="AR107" s="961">
        <f t="shared" ref="AR107:AR170" si="110">AQ107-AP107</f>
        <v>0</v>
      </c>
      <c r="AS107" s="962" t="e">
        <f t="shared" si="95"/>
        <v>#DIV/0!</v>
      </c>
      <c r="AT107" s="938">
        <f>'Receita-Despesa'!Q110</f>
        <v>0</v>
      </c>
      <c r="AU107" s="960"/>
      <c r="AV107" s="961">
        <f t="shared" ref="AV107:AV170" si="111">AU107-AT107</f>
        <v>0</v>
      </c>
      <c r="AW107" s="962" t="e">
        <f t="shared" si="96"/>
        <v>#DIV/0!</v>
      </c>
      <c r="AX107" s="938">
        <f>'Receita-Despesa'!R110</f>
        <v>0</v>
      </c>
      <c r="AY107" s="960"/>
      <c r="AZ107" s="961">
        <f t="shared" ref="AZ107:AZ170" si="112">AY107-AX107</f>
        <v>0</v>
      </c>
      <c r="BA107" s="962" t="e">
        <f t="shared" si="97"/>
        <v>#DIV/0!</v>
      </c>
      <c r="BB107" s="924">
        <f t="shared" si="100"/>
        <v>0</v>
      </c>
      <c r="BC107" s="925">
        <f t="shared" si="100"/>
        <v>0</v>
      </c>
      <c r="BD107" s="926">
        <f t="shared" si="101"/>
        <v>0</v>
      </c>
      <c r="BE107" s="963" t="e">
        <f t="shared" si="98"/>
        <v>#DIV/0!</v>
      </c>
      <c r="BF107" s="220"/>
      <c r="BG107" s="226"/>
      <c r="BH107" s="227"/>
      <c r="BI107" s="227"/>
      <c r="BJ107" s="237"/>
      <c r="BK107" s="237"/>
      <c r="BL107" s="237"/>
      <c r="BM107" s="237"/>
      <c r="BN107" s="249"/>
      <c r="BO107" s="237"/>
      <c r="BP107" s="237"/>
      <c r="BQ107" s="237"/>
      <c r="BR107" s="237"/>
      <c r="BS107" s="239"/>
      <c r="BU107" s="100"/>
      <c r="BV107" s="100"/>
    </row>
    <row r="108" spans="1:74" x14ac:dyDescent="0.3">
      <c r="A108" s="874"/>
      <c r="B108" s="234"/>
      <c r="C108" s="274" t="s">
        <v>639</v>
      </c>
      <c r="D108" s="582">
        <f>'Receita-Despesa'!D111</f>
        <v>0</v>
      </c>
      <c r="E108" s="583"/>
      <c r="F108" s="938">
        <f>'Receita-Despesa'!G111</f>
        <v>0</v>
      </c>
      <c r="G108" s="960"/>
      <c r="H108" s="961">
        <f t="shared" si="99"/>
        <v>0</v>
      </c>
      <c r="I108" s="962" t="e">
        <f t="shared" si="86"/>
        <v>#DIV/0!</v>
      </c>
      <c r="J108" s="938">
        <f>'Receita-Despesa'!H111</f>
        <v>0</v>
      </c>
      <c r="K108" s="960"/>
      <c r="L108" s="961">
        <f t="shared" si="102"/>
        <v>0</v>
      </c>
      <c r="M108" s="962" t="e">
        <f t="shared" si="87"/>
        <v>#DIV/0!</v>
      </c>
      <c r="N108" s="938">
        <f>'Receita-Despesa'!I111</f>
        <v>0</v>
      </c>
      <c r="O108" s="960"/>
      <c r="P108" s="961">
        <f t="shared" si="103"/>
        <v>0</v>
      </c>
      <c r="Q108" s="962" t="e">
        <f t="shared" si="88"/>
        <v>#DIV/0!</v>
      </c>
      <c r="R108" s="938">
        <f>'Receita-Despesa'!J111</f>
        <v>0</v>
      </c>
      <c r="S108" s="960"/>
      <c r="T108" s="961">
        <f t="shared" si="104"/>
        <v>0</v>
      </c>
      <c r="U108" s="962" t="e">
        <f t="shared" si="89"/>
        <v>#DIV/0!</v>
      </c>
      <c r="V108" s="938">
        <f>'Receita-Despesa'!K111</f>
        <v>0</v>
      </c>
      <c r="W108" s="960"/>
      <c r="X108" s="961">
        <f t="shared" si="105"/>
        <v>0</v>
      </c>
      <c r="Y108" s="962" t="e">
        <f t="shared" si="90"/>
        <v>#DIV/0!</v>
      </c>
      <c r="Z108" s="938">
        <f>'Receita-Despesa'!L111</f>
        <v>0</v>
      </c>
      <c r="AA108" s="960"/>
      <c r="AB108" s="961">
        <f t="shared" si="106"/>
        <v>0</v>
      </c>
      <c r="AC108" s="962" t="e">
        <f t="shared" si="91"/>
        <v>#DIV/0!</v>
      </c>
      <c r="AD108" s="938">
        <f>'Receita-Despesa'!M111</f>
        <v>0</v>
      </c>
      <c r="AE108" s="960"/>
      <c r="AF108" s="961">
        <f t="shared" si="107"/>
        <v>0</v>
      </c>
      <c r="AG108" s="962" t="e">
        <f t="shared" si="92"/>
        <v>#DIV/0!</v>
      </c>
      <c r="AH108" s="938">
        <f>'Receita-Despesa'!N111</f>
        <v>0</v>
      </c>
      <c r="AI108" s="960"/>
      <c r="AJ108" s="961">
        <f t="shared" si="108"/>
        <v>0</v>
      </c>
      <c r="AK108" s="962" t="e">
        <f t="shared" si="93"/>
        <v>#DIV/0!</v>
      </c>
      <c r="AL108" s="938">
        <f>'Receita-Despesa'!O111</f>
        <v>0</v>
      </c>
      <c r="AM108" s="960"/>
      <c r="AN108" s="961">
        <f t="shared" si="109"/>
        <v>0</v>
      </c>
      <c r="AO108" s="962" t="e">
        <f t="shared" si="94"/>
        <v>#DIV/0!</v>
      </c>
      <c r="AP108" s="938">
        <f>'Receita-Despesa'!P111</f>
        <v>0</v>
      </c>
      <c r="AQ108" s="960"/>
      <c r="AR108" s="961">
        <f t="shared" si="110"/>
        <v>0</v>
      </c>
      <c r="AS108" s="962" t="e">
        <f t="shared" si="95"/>
        <v>#DIV/0!</v>
      </c>
      <c r="AT108" s="938">
        <f>'Receita-Despesa'!Q111</f>
        <v>0</v>
      </c>
      <c r="AU108" s="960"/>
      <c r="AV108" s="961">
        <f t="shared" si="111"/>
        <v>0</v>
      </c>
      <c r="AW108" s="962" t="e">
        <f t="shared" si="96"/>
        <v>#DIV/0!</v>
      </c>
      <c r="AX108" s="938">
        <f>'Receita-Despesa'!R111</f>
        <v>0</v>
      </c>
      <c r="AY108" s="960"/>
      <c r="AZ108" s="961">
        <f t="shared" si="112"/>
        <v>0</v>
      </c>
      <c r="BA108" s="962" t="e">
        <f t="shared" si="97"/>
        <v>#DIV/0!</v>
      </c>
      <c r="BB108" s="924">
        <f t="shared" si="100"/>
        <v>0</v>
      </c>
      <c r="BC108" s="925">
        <f t="shared" si="100"/>
        <v>0</v>
      </c>
      <c r="BD108" s="926">
        <f t="shared" si="101"/>
        <v>0</v>
      </c>
      <c r="BE108" s="963" t="e">
        <f t="shared" si="98"/>
        <v>#DIV/0!</v>
      </c>
      <c r="BF108" s="220"/>
      <c r="BG108" s="226"/>
      <c r="BH108" s="227"/>
      <c r="BI108" s="227"/>
      <c r="BJ108" s="237"/>
      <c r="BK108" s="237"/>
      <c r="BL108" s="237"/>
      <c r="BM108" s="237"/>
      <c r="BN108" s="249"/>
      <c r="BO108" s="237"/>
      <c r="BP108" s="237"/>
      <c r="BQ108" s="237"/>
      <c r="BR108" s="237"/>
      <c r="BS108" s="239"/>
      <c r="BU108" s="100"/>
      <c r="BV108" s="100"/>
    </row>
    <row r="109" spans="1:74" x14ac:dyDescent="0.3">
      <c r="A109" s="874"/>
      <c r="B109" s="234"/>
      <c r="C109" s="274" t="s">
        <v>640</v>
      </c>
      <c r="D109" s="582">
        <f>'Receita-Despesa'!D112</f>
        <v>0</v>
      </c>
      <c r="E109" s="583"/>
      <c r="F109" s="938">
        <f>'Receita-Despesa'!G112</f>
        <v>0</v>
      </c>
      <c r="G109" s="960"/>
      <c r="H109" s="961">
        <f t="shared" si="99"/>
        <v>0</v>
      </c>
      <c r="I109" s="962" t="e">
        <f t="shared" si="86"/>
        <v>#DIV/0!</v>
      </c>
      <c r="J109" s="938">
        <f>'Receita-Despesa'!H112</f>
        <v>0</v>
      </c>
      <c r="K109" s="960"/>
      <c r="L109" s="961">
        <f t="shared" si="102"/>
        <v>0</v>
      </c>
      <c r="M109" s="962" t="e">
        <f t="shared" si="87"/>
        <v>#DIV/0!</v>
      </c>
      <c r="N109" s="938">
        <f>'Receita-Despesa'!I112</f>
        <v>0</v>
      </c>
      <c r="O109" s="960"/>
      <c r="P109" s="961">
        <f t="shared" si="103"/>
        <v>0</v>
      </c>
      <c r="Q109" s="962" t="e">
        <f t="shared" si="88"/>
        <v>#DIV/0!</v>
      </c>
      <c r="R109" s="938">
        <f>'Receita-Despesa'!J112</f>
        <v>0</v>
      </c>
      <c r="S109" s="960"/>
      <c r="T109" s="961">
        <f t="shared" si="104"/>
        <v>0</v>
      </c>
      <c r="U109" s="962" t="e">
        <f t="shared" si="89"/>
        <v>#DIV/0!</v>
      </c>
      <c r="V109" s="938">
        <f>'Receita-Despesa'!K112</f>
        <v>0</v>
      </c>
      <c r="W109" s="960"/>
      <c r="X109" s="961">
        <f t="shared" si="105"/>
        <v>0</v>
      </c>
      <c r="Y109" s="962" t="e">
        <f t="shared" si="90"/>
        <v>#DIV/0!</v>
      </c>
      <c r="Z109" s="938">
        <f>'Receita-Despesa'!L112</f>
        <v>0</v>
      </c>
      <c r="AA109" s="960"/>
      <c r="AB109" s="961">
        <f t="shared" si="106"/>
        <v>0</v>
      </c>
      <c r="AC109" s="962" t="e">
        <f t="shared" si="91"/>
        <v>#DIV/0!</v>
      </c>
      <c r="AD109" s="938">
        <f>'Receita-Despesa'!M112</f>
        <v>0</v>
      </c>
      <c r="AE109" s="960"/>
      <c r="AF109" s="961">
        <f t="shared" si="107"/>
        <v>0</v>
      </c>
      <c r="AG109" s="962" t="e">
        <f t="shared" si="92"/>
        <v>#DIV/0!</v>
      </c>
      <c r="AH109" s="938">
        <f>'Receita-Despesa'!N112</f>
        <v>0</v>
      </c>
      <c r="AI109" s="960"/>
      <c r="AJ109" s="961">
        <f t="shared" si="108"/>
        <v>0</v>
      </c>
      <c r="AK109" s="962" t="e">
        <f t="shared" si="93"/>
        <v>#DIV/0!</v>
      </c>
      <c r="AL109" s="938">
        <f>'Receita-Despesa'!O112</f>
        <v>0</v>
      </c>
      <c r="AM109" s="960"/>
      <c r="AN109" s="961">
        <f t="shared" si="109"/>
        <v>0</v>
      </c>
      <c r="AO109" s="962" t="e">
        <f t="shared" si="94"/>
        <v>#DIV/0!</v>
      </c>
      <c r="AP109" s="938">
        <f>'Receita-Despesa'!P112</f>
        <v>0</v>
      </c>
      <c r="AQ109" s="960"/>
      <c r="AR109" s="961">
        <f t="shared" si="110"/>
        <v>0</v>
      </c>
      <c r="AS109" s="962" t="e">
        <f t="shared" si="95"/>
        <v>#DIV/0!</v>
      </c>
      <c r="AT109" s="938">
        <f>'Receita-Despesa'!Q112</f>
        <v>0</v>
      </c>
      <c r="AU109" s="960"/>
      <c r="AV109" s="961">
        <f t="shared" si="111"/>
        <v>0</v>
      </c>
      <c r="AW109" s="962" t="e">
        <f t="shared" si="96"/>
        <v>#DIV/0!</v>
      </c>
      <c r="AX109" s="938">
        <f>'Receita-Despesa'!R112</f>
        <v>0</v>
      </c>
      <c r="AY109" s="960"/>
      <c r="AZ109" s="961">
        <f t="shared" si="112"/>
        <v>0</v>
      </c>
      <c r="BA109" s="962" t="e">
        <f t="shared" si="97"/>
        <v>#DIV/0!</v>
      </c>
      <c r="BB109" s="924">
        <f t="shared" si="100"/>
        <v>0</v>
      </c>
      <c r="BC109" s="925">
        <f t="shared" si="100"/>
        <v>0</v>
      </c>
      <c r="BD109" s="926">
        <f t="shared" si="101"/>
        <v>0</v>
      </c>
      <c r="BE109" s="963" t="e">
        <f t="shared" si="98"/>
        <v>#DIV/0!</v>
      </c>
      <c r="BF109" s="220"/>
      <c r="BG109" s="226"/>
      <c r="BH109" s="227"/>
      <c r="BI109" s="227"/>
      <c r="BJ109" s="237"/>
      <c r="BK109" s="237"/>
      <c r="BL109" s="237"/>
      <c r="BM109" s="237"/>
      <c r="BN109" s="249"/>
      <c r="BO109" s="237"/>
      <c r="BP109" s="237"/>
      <c r="BQ109" s="237"/>
      <c r="BR109" s="237"/>
      <c r="BS109" s="239"/>
      <c r="BU109" s="100"/>
      <c r="BV109" s="100"/>
    </row>
    <row r="110" spans="1:74" x14ac:dyDescent="0.3">
      <c r="A110" s="874"/>
      <c r="B110" s="234"/>
      <c r="C110" s="274" t="s">
        <v>641</v>
      </c>
      <c r="D110" s="582">
        <f>'Receita-Despesa'!D113</f>
        <v>0</v>
      </c>
      <c r="E110" s="583"/>
      <c r="F110" s="938">
        <f>'Receita-Despesa'!G113</f>
        <v>0</v>
      </c>
      <c r="G110" s="960"/>
      <c r="H110" s="961">
        <f t="shared" si="99"/>
        <v>0</v>
      </c>
      <c r="I110" s="962" t="e">
        <f t="shared" ref="I110:I156" si="113">G110/F110-1</f>
        <v>#DIV/0!</v>
      </c>
      <c r="J110" s="938">
        <f>'Receita-Despesa'!H113</f>
        <v>0</v>
      </c>
      <c r="K110" s="960"/>
      <c r="L110" s="961">
        <f t="shared" si="102"/>
        <v>0</v>
      </c>
      <c r="M110" s="962" t="e">
        <f t="shared" ref="M110:M156" si="114">K110/J110-1</f>
        <v>#DIV/0!</v>
      </c>
      <c r="N110" s="938">
        <f>'Receita-Despesa'!I113</f>
        <v>0</v>
      </c>
      <c r="O110" s="960"/>
      <c r="P110" s="961">
        <f t="shared" si="103"/>
        <v>0</v>
      </c>
      <c r="Q110" s="962" t="e">
        <f t="shared" ref="Q110:Q156" si="115">O110/N110-1</f>
        <v>#DIV/0!</v>
      </c>
      <c r="R110" s="938">
        <f>'Receita-Despesa'!J113</f>
        <v>0</v>
      </c>
      <c r="S110" s="960"/>
      <c r="T110" s="961">
        <f t="shared" si="104"/>
        <v>0</v>
      </c>
      <c r="U110" s="962" t="e">
        <f t="shared" ref="U110:U156" si="116">S110/R110-1</f>
        <v>#DIV/0!</v>
      </c>
      <c r="V110" s="938">
        <f>'Receita-Despesa'!K113</f>
        <v>0</v>
      </c>
      <c r="W110" s="960"/>
      <c r="X110" s="961">
        <f t="shared" si="105"/>
        <v>0</v>
      </c>
      <c r="Y110" s="962" t="e">
        <f t="shared" ref="Y110:Y156" si="117">W110/V110-1</f>
        <v>#DIV/0!</v>
      </c>
      <c r="Z110" s="938">
        <f>'Receita-Despesa'!L113</f>
        <v>0</v>
      </c>
      <c r="AA110" s="960"/>
      <c r="AB110" s="961">
        <f t="shared" si="106"/>
        <v>0</v>
      </c>
      <c r="AC110" s="962" t="e">
        <f t="shared" ref="AC110:AC156" si="118">AA110/Z110-1</f>
        <v>#DIV/0!</v>
      </c>
      <c r="AD110" s="938">
        <f>'Receita-Despesa'!M113</f>
        <v>0</v>
      </c>
      <c r="AE110" s="960"/>
      <c r="AF110" s="961">
        <f t="shared" si="107"/>
        <v>0</v>
      </c>
      <c r="AG110" s="962" t="e">
        <f t="shared" ref="AG110:AG156" si="119">AE110/AD110-1</f>
        <v>#DIV/0!</v>
      </c>
      <c r="AH110" s="938">
        <f>'Receita-Despesa'!N113</f>
        <v>0</v>
      </c>
      <c r="AI110" s="960"/>
      <c r="AJ110" s="961">
        <f t="shared" si="108"/>
        <v>0</v>
      </c>
      <c r="AK110" s="962" t="e">
        <f t="shared" ref="AK110:AK156" si="120">AI110/AH110-1</f>
        <v>#DIV/0!</v>
      </c>
      <c r="AL110" s="938">
        <f>'Receita-Despesa'!O113</f>
        <v>0</v>
      </c>
      <c r="AM110" s="960"/>
      <c r="AN110" s="961">
        <f t="shared" si="109"/>
        <v>0</v>
      </c>
      <c r="AO110" s="962" t="e">
        <f t="shared" ref="AO110:AO156" si="121">AM110/AL110-1</f>
        <v>#DIV/0!</v>
      </c>
      <c r="AP110" s="938">
        <f>'Receita-Despesa'!P113</f>
        <v>0</v>
      </c>
      <c r="AQ110" s="960"/>
      <c r="AR110" s="961">
        <f t="shared" si="110"/>
        <v>0</v>
      </c>
      <c r="AS110" s="962" t="e">
        <f t="shared" ref="AS110:AS156" si="122">AQ110/AP110-1</f>
        <v>#DIV/0!</v>
      </c>
      <c r="AT110" s="938">
        <f>'Receita-Despesa'!Q113</f>
        <v>0</v>
      </c>
      <c r="AU110" s="960"/>
      <c r="AV110" s="961">
        <f t="shared" si="111"/>
        <v>0</v>
      </c>
      <c r="AW110" s="962" t="e">
        <f t="shared" ref="AW110:AW156" si="123">AU110/AT110-1</f>
        <v>#DIV/0!</v>
      </c>
      <c r="AX110" s="938">
        <f>'Receita-Despesa'!R113</f>
        <v>0</v>
      </c>
      <c r="AY110" s="960"/>
      <c r="AZ110" s="961">
        <f t="shared" si="112"/>
        <v>0</v>
      </c>
      <c r="BA110" s="962" t="e">
        <f t="shared" ref="BA110:BA156" si="124">AY110/AX110-1</f>
        <v>#DIV/0!</v>
      </c>
      <c r="BB110" s="924">
        <f t="shared" si="100"/>
        <v>0</v>
      </c>
      <c r="BC110" s="925">
        <f t="shared" si="100"/>
        <v>0</v>
      </c>
      <c r="BD110" s="926">
        <f t="shared" si="101"/>
        <v>0</v>
      </c>
      <c r="BE110" s="963" t="e">
        <f t="shared" ref="BE110:BE156" si="125">BC110/BB110-1</f>
        <v>#DIV/0!</v>
      </c>
      <c r="BF110" s="220"/>
      <c r="BG110" s="226"/>
      <c r="BH110" s="227"/>
      <c r="BI110" s="227"/>
      <c r="BJ110" s="237"/>
      <c r="BK110" s="237"/>
      <c r="BL110" s="237"/>
      <c r="BM110" s="237"/>
      <c r="BN110" s="249"/>
      <c r="BO110" s="237"/>
      <c r="BP110" s="237"/>
      <c r="BQ110" s="237"/>
      <c r="BR110" s="237"/>
      <c r="BS110" s="239"/>
      <c r="BU110" s="100"/>
      <c r="BV110" s="100"/>
    </row>
    <row r="111" spans="1:74" x14ac:dyDescent="0.3">
      <c r="A111" s="874"/>
      <c r="B111" s="234"/>
      <c r="C111" s="274" t="s">
        <v>642</v>
      </c>
      <c r="D111" s="582">
        <f>'Receita-Despesa'!D114</f>
        <v>0</v>
      </c>
      <c r="E111" s="583"/>
      <c r="F111" s="938">
        <f>'Receita-Despesa'!G114</f>
        <v>0</v>
      </c>
      <c r="G111" s="960"/>
      <c r="H111" s="961">
        <f t="shared" si="99"/>
        <v>0</v>
      </c>
      <c r="I111" s="962" t="e">
        <f t="shared" si="113"/>
        <v>#DIV/0!</v>
      </c>
      <c r="J111" s="938">
        <f>'Receita-Despesa'!H114</f>
        <v>0</v>
      </c>
      <c r="K111" s="960"/>
      <c r="L111" s="961">
        <f t="shared" si="102"/>
        <v>0</v>
      </c>
      <c r="M111" s="962" t="e">
        <f t="shared" si="114"/>
        <v>#DIV/0!</v>
      </c>
      <c r="N111" s="938">
        <f>'Receita-Despesa'!I114</f>
        <v>0</v>
      </c>
      <c r="O111" s="960"/>
      <c r="P111" s="961">
        <f t="shared" si="103"/>
        <v>0</v>
      </c>
      <c r="Q111" s="962" t="e">
        <f t="shared" si="115"/>
        <v>#DIV/0!</v>
      </c>
      <c r="R111" s="938">
        <f>'Receita-Despesa'!J114</f>
        <v>0</v>
      </c>
      <c r="S111" s="960"/>
      <c r="T111" s="961">
        <f t="shared" si="104"/>
        <v>0</v>
      </c>
      <c r="U111" s="962" t="e">
        <f t="shared" si="116"/>
        <v>#DIV/0!</v>
      </c>
      <c r="V111" s="938">
        <f>'Receita-Despesa'!K114</f>
        <v>0</v>
      </c>
      <c r="W111" s="960"/>
      <c r="X111" s="961">
        <f t="shared" si="105"/>
        <v>0</v>
      </c>
      <c r="Y111" s="962" t="e">
        <f t="shared" si="117"/>
        <v>#DIV/0!</v>
      </c>
      <c r="Z111" s="938">
        <f>'Receita-Despesa'!L114</f>
        <v>0</v>
      </c>
      <c r="AA111" s="960"/>
      <c r="AB111" s="961">
        <f t="shared" si="106"/>
        <v>0</v>
      </c>
      <c r="AC111" s="962" t="e">
        <f t="shared" si="118"/>
        <v>#DIV/0!</v>
      </c>
      <c r="AD111" s="938">
        <f>'Receita-Despesa'!M114</f>
        <v>0</v>
      </c>
      <c r="AE111" s="960"/>
      <c r="AF111" s="961">
        <f t="shared" si="107"/>
        <v>0</v>
      </c>
      <c r="AG111" s="962" t="e">
        <f t="shared" si="119"/>
        <v>#DIV/0!</v>
      </c>
      <c r="AH111" s="938">
        <f>'Receita-Despesa'!N114</f>
        <v>0</v>
      </c>
      <c r="AI111" s="960"/>
      <c r="AJ111" s="961">
        <f t="shared" si="108"/>
        <v>0</v>
      </c>
      <c r="AK111" s="962" t="e">
        <f t="shared" si="120"/>
        <v>#DIV/0!</v>
      </c>
      <c r="AL111" s="938">
        <f>'Receita-Despesa'!O114</f>
        <v>0</v>
      </c>
      <c r="AM111" s="960"/>
      <c r="AN111" s="961">
        <f t="shared" si="109"/>
        <v>0</v>
      </c>
      <c r="AO111" s="962" t="e">
        <f t="shared" si="121"/>
        <v>#DIV/0!</v>
      </c>
      <c r="AP111" s="938">
        <f>'Receita-Despesa'!P114</f>
        <v>0</v>
      </c>
      <c r="AQ111" s="960"/>
      <c r="AR111" s="961">
        <f t="shared" si="110"/>
        <v>0</v>
      </c>
      <c r="AS111" s="962" t="e">
        <f t="shared" si="122"/>
        <v>#DIV/0!</v>
      </c>
      <c r="AT111" s="938">
        <f>'Receita-Despesa'!Q114</f>
        <v>0</v>
      </c>
      <c r="AU111" s="960"/>
      <c r="AV111" s="961">
        <f t="shared" si="111"/>
        <v>0</v>
      </c>
      <c r="AW111" s="962" t="e">
        <f t="shared" si="123"/>
        <v>#DIV/0!</v>
      </c>
      <c r="AX111" s="938">
        <f>'Receita-Despesa'!R114</f>
        <v>0</v>
      </c>
      <c r="AY111" s="960"/>
      <c r="AZ111" s="961">
        <f t="shared" si="112"/>
        <v>0</v>
      </c>
      <c r="BA111" s="962" t="e">
        <f t="shared" si="124"/>
        <v>#DIV/0!</v>
      </c>
      <c r="BB111" s="924">
        <f t="shared" si="100"/>
        <v>0</v>
      </c>
      <c r="BC111" s="925">
        <f t="shared" si="100"/>
        <v>0</v>
      </c>
      <c r="BD111" s="926">
        <f t="shared" si="101"/>
        <v>0</v>
      </c>
      <c r="BE111" s="963" t="e">
        <f t="shared" si="125"/>
        <v>#DIV/0!</v>
      </c>
      <c r="BF111" s="220"/>
      <c r="BG111" s="226"/>
      <c r="BH111" s="227"/>
      <c r="BI111" s="227"/>
      <c r="BJ111" s="237"/>
      <c r="BK111" s="237"/>
      <c r="BL111" s="237"/>
      <c r="BM111" s="237"/>
      <c r="BN111" s="249"/>
      <c r="BO111" s="237"/>
      <c r="BP111" s="237"/>
      <c r="BQ111" s="237"/>
      <c r="BR111" s="237"/>
      <c r="BS111" s="239"/>
      <c r="BU111" s="100"/>
      <c r="BV111" s="100"/>
    </row>
    <row r="112" spans="1:74" x14ac:dyDescent="0.3">
      <c r="A112" s="874"/>
      <c r="B112" s="234"/>
      <c r="C112" s="274" t="s">
        <v>643</v>
      </c>
      <c r="D112" s="582">
        <f>'Receita-Despesa'!D115</f>
        <v>0</v>
      </c>
      <c r="E112" s="583"/>
      <c r="F112" s="938">
        <f>'Receita-Despesa'!G115</f>
        <v>0</v>
      </c>
      <c r="G112" s="960"/>
      <c r="H112" s="961">
        <f t="shared" si="99"/>
        <v>0</v>
      </c>
      <c r="I112" s="962" t="e">
        <f t="shared" si="113"/>
        <v>#DIV/0!</v>
      </c>
      <c r="J112" s="938">
        <f>'Receita-Despesa'!H115</f>
        <v>0</v>
      </c>
      <c r="K112" s="960"/>
      <c r="L112" s="961">
        <f t="shared" si="102"/>
        <v>0</v>
      </c>
      <c r="M112" s="962" t="e">
        <f t="shared" si="114"/>
        <v>#DIV/0!</v>
      </c>
      <c r="N112" s="938">
        <f>'Receita-Despesa'!I115</f>
        <v>0</v>
      </c>
      <c r="O112" s="960"/>
      <c r="P112" s="961">
        <f t="shared" si="103"/>
        <v>0</v>
      </c>
      <c r="Q112" s="962" t="e">
        <f t="shared" si="115"/>
        <v>#DIV/0!</v>
      </c>
      <c r="R112" s="938">
        <f>'Receita-Despesa'!J115</f>
        <v>0</v>
      </c>
      <c r="S112" s="960"/>
      <c r="T112" s="961">
        <f t="shared" si="104"/>
        <v>0</v>
      </c>
      <c r="U112" s="962" t="e">
        <f t="shared" si="116"/>
        <v>#DIV/0!</v>
      </c>
      <c r="V112" s="938">
        <f>'Receita-Despesa'!K115</f>
        <v>0</v>
      </c>
      <c r="W112" s="960"/>
      <c r="X112" s="961">
        <f t="shared" si="105"/>
        <v>0</v>
      </c>
      <c r="Y112" s="962" t="e">
        <f t="shared" si="117"/>
        <v>#DIV/0!</v>
      </c>
      <c r="Z112" s="938">
        <f>'Receita-Despesa'!L115</f>
        <v>0</v>
      </c>
      <c r="AA112" s="960"/>
      <c r="AB112" s="961">
        <f t="shared" si="106"/>
        <v>0</v>
      </c>
      <c r="AC112" s="962" t="e">
        <f t="shared" si="118"/>
        <v>#DIV/0!</v>
      </c>
      <c r="AD112" s="938">
        <f>'Receita-Despesa'!M115</f>
        <v>0</v>
      </c>
      <c r="AE112" s="960"/>
      <c r="AF112" s="961">
        <f t="shared" si="107"/>
        <v>0</v>
      </c>
      <c r="AG112" s="962" t="e">
        <f t="shared" si="119"/>
        <v>#DIV/0!</v>
      </c>
      <c r="AH112" s="938">
        <f>'Receita-Despesa'!N115</f>
        <v>0</v>
      </c>
      <c r="AI112" s="960"/>
      <c r="AJ112" s="961">
        <f t="shared" si="108"/>
        <v>0</v>
      </c>
      <c r="AK112" s="962" t="e">
        <f t="shared" si="120"/>
        <v>#DIV/0!</v>
      </c>
      <c r="AL112" s="938">
        <f>'Receita-Despesa'!O115</f>
        <v>0</v>
      </c>
      <c r="AM112" s="960"/>
      <c r="AN112" s="961">
        <f t="shared" si="109"/>
        <v>0</v>
      </c>
      <c r="AO112" s="962" t="e">
        <f t="shared" si="121"/>
        <v>#DIV/0!</v>
      </c>
      <c r="AP112" s="938">
        <f>'Receita-Despesa'!P115</f>
        <v>0</v>
      </c>
      <c r="AQ112" s="960"/>
      <c r="AR112" s="961">
        <f t="shared" si="110"/>
        <v>0</v>
      </c>
      <c r="AS112" s="962" t="e">
        <f t="shared" si="122"/>
        <v>#DIV/0!</v>
      </c>
      <c r="AT112" s="938">
        <f>'Receita-Despesa'!Q115</f>
        <v>0</v>
      </c>
      <c r="AU112" s="960"/>
      <c r="AV112" s="961">
        <f t="shared" si="111"/>
        <v>0</v>
      </c>
      <c r="AW112" s="962" t="e">
        <f t="shared" si="123"/>
        <v>#DIV/0!</v>
      </c>
      <c r="AX112" s="938">
        <f>'Receita-Despesa'!R115</f>
        <v>0</v>
      </c>
      <c r="AY112" s="960"/>
      <c r="AZ112" s="961">
        <f t="shared" si="112"/>
        <v>0</v>
      </c>
      <c r="BA112" s="962" t="e">
        <f t="shared" si="124"/>
        <v>#DIV/0!</v>
      </c>
      <c r="BB112" s="924">
        <f t="shared" si="100"/>
        <v>0</v>
      </c>
      <c r="BC112" s="925">
        <f t="shared" si="100"/>
        <v>0</v>
      </c>
      <c r="BD112" s="926">
        <f t="shared" si="101"/>
        <v>0</v>
      </c>
      <c r="BE112" s="963" t="e">
        <f t="shared" si="125"/>
        <v>#DIV/0!</v>
      </c>
      <c r="BF112" s="220"/>
      <c r="BG112" s="226"/>
      <c r="BH112" s="227"/>
      <c r="BI112" s="227"/>
      <c r="BJ112" s="237"/>
      <c r="BK112" s="237"/>
      <c r="BL112" s="237"/>
      <c r="BM112" s="237"/>
      <c r="BN112" s="249"/>
      <c r="BO112" s="237"/>
      <c r="BP112" s="237"/>
      <c r="BQ112" s="237"/>
      <c r="BR112" s="237"/>
      <c r="BS112" s="239"/>
      <c r="BU112" s="100"/>
      <c r="BV112" s="100"/>
    </row>
    <row r="113" spans="1:74" x14ac:dyDescent="0.3">
      <c r="A113" s="874"/>
      <c r="B113" s="234"/>
      <c r="C113" s="274" t="s">
        <v>644</v>
      </c>
      <c r="D113" s="582">
        <f>'Receita-Despesa'!D116</f>
        <v>0</v>
      </c>
      <c r="E113" s="583"/>
      <c r="F113" s="938">
        <f>'Receita-Despesa'!G116</f>
        <v>0</v>
      </c>
      <c r="G113" s="960"/>
      <c r="H113" s="961">
        <f t="shared" si="99"/>
        <v>0</v>
      </c>
      <c r="I113" s="962" t="e">
        <f t="shared" si="113"/>
        <v>#DIV/0!</v>
      </c>
      <c r="J113" s="938">
        <f>'Receita-Despesa'!H116</f>
        <v>0</v>
      </c>
      <c r="K113" s="960"/>
      <c r="L113" s="961">
        <f t="shared" si="102"/>
        <v>0</v>
      </c>
      <c r="M113" s="962" t="e">
        <f t="shared" si="114"/>
        <v>#DIV/0!</v>
      </c>
      <c r="N113" s="938">
        <f>'Receita-Despesa'!I116</f>
        <v>0</v>
      </c>
      <c r="O113" s="960"/>
      <c r="P113" s="961">
        <f t="shared" si="103"/>
        <v>0</v>
      </c>
      <c r="Q113" s="962" t="e">
        <f t="shared" si="115"/>
        <v>#DIV/0!</v>
      </c>
      <c r="R113" s="938">
        <f>'Receita-Despesa'!J116</f>
        <v>0</v>
      </c>
      <c r="S113" s="960"/>
      <c r="T113" s="961">
        <f t="shared" si="104"/>
        <v>0</v>
      </c>
      <c r="U113" s="962" t="e">
        <f t="shared" si="116"/>
        <v>#DIV/0!</v>
      </c>
      <c r="V113" s="938">
        <f>'Receita-Despesa'!K116</f>
        <v>0</v>
      </c>
      <c r="W113" s="960"/>
      <c r="X113" s="961">
        <f t="shared" si="105"/>
        <v>0</v>
      </c>
      <c r="Y113" s="962" t="e">
        <f t="shared" si="117"/>
        <v>#DIV/0!</v>
      </c>
      <c r="Z113" s="938">
        <f>'Receita-Despesa'!L116</f>
        <v>0</v>
      </c>
      <c r="AA113" s="960"/>
      <c r="AB113" s="961">
        <f t="shared" si="106"/>
        <v>0</v>
      </c>
      <c r="AC113" s="962" t="e">
        <f t="shared" si="118"/>
        <v>#DIV/0!</v>
      </c>
      <c r="AD113" s="938">
        <f>'Receita-Despesa'!M116</f>
        <v>0</v>
      </c>
      <c r="AE113" s="960"/>
      <c r="AF113" s="961">
        <f t="shared" si="107"/>
        <v>0</v>
      </c>
      <c r="AG113" s="962" t="e">
        <f t="shared" si="119"/>
        <v>#DIV/0!</v>
      </c>
      <c r="AH113" s="938">
        <f>'Receita-Despesa'!N116</f>
        <v>0</v>
      </c>
      <c r="AI113" s="960"/>
      <c r="AJ113" s="961">
        <f t="shared" si="108"/>
        <v>0</v>
      </c>
      <c r="AK113" s="962" t="e">
        <f t="shared" si="120"/>
        <v>#DIV/0!</v>
      </c>
      <c r="AL113" s="938">
        <f>'Receita-Despesa'!O116</f>
        <v>0</v>
      </c>
      <c r="AM113" s="960"/>
      <c r="AN113" s="961">
        <f t="shared" si="109"/>
        <v>0</v>
      </c>
      <c r="AO113" s="962" t="e">
        <f t="shared" si="121"/>
        <v>#DIV/0!</v>
      </c>
      <c r="AP113" s="938">
        <f>'Receita-Despesa'!P116</f>
        <v>0</v>
      </c>
      <c r="AQ113" s="960"/>
      <c r="AR113" s="961">
        <f t="shared" si="110"/>
        <v>0</v>
      </c>
      <c r="AS113" s="962" t="e">
        <f t="shared" si="122"/>
        <v>#DIV/0!</v>
      </c>
      <c r="AT113" s="938">
        <f>'Receita-Despesa'!Q116</f>
        <v>0</v>
      </c>
      <c r="AU113" s="960"/>
      <c r="AV113" s="961">
        <f t="shared" si="111"/>
        <v>0</v>
      </c>
      <c r="AW113" s="962" t="e">
        <f t="shared" si="123"/>
        <v>#DIV/0!</v>
      </c>
      <c r="AX113" s="938">
        <f>'Receita-Despesa'!R116</f>
        <v>0</v>
      </c>
      <c r="AY113" s="960"/>
      <c r="AZ113" s="961">
        <f t="shared" si="112"/>
        <v>0</v>
      </c>
      <c r="BA113" s="962" t="e">
        <f t="shared" si="124"/>
        <v>#DIV/0!</v>
      </c>
      <c r="BB113" s="924">
        <f t="shared" si="100"/>
        <v>0</v>
      </c>
      <c r="BC113" s="925">
        <f t="shared" si="100"/>
        <v>0</v>
      </c>
      <c r="BD113" s="926">
        <f t="shared" si="101"/>
        <v>0</v>
      </c>
      <c r="BE113" s="963" t="e">
        <f t="shared" si="125"/>
        <v>#DIV/0!</v>
      </c>
      <c r="BF113" s="220"/>
      <c r="BG113" s="226"/>
      <c r="BH113" s="227"/>
      <c r="BI113" s="227"/>
      <c r="BJ113" s="237"/>
      <c r="BK113" s="237"/>
      <c r="BL113" s="237"/>
      <c r="BM113" s="237"/>
      <c r="BN113" s="249"/>
      <c r="BO113" s="237"/>
      <c r="BP113" s="237"/>
      <c r="BQ113" s="237"/>
      <c r="BR113" s="237"/>
      <c r="BS113" s="239"/>
      <c r="BU113" s="100"/>
      <c r="BV113" s="100"/>
    </row>
    <row r="114" spans="1:74" x14ac:dyDescent="0.3">
      <c r="A114" s="874"/>
      <c r="B114" s="234"/>
      <c r="C114" s="274" t="s">
        <v>645</v>
      </c>
      <c r="D114" s="582">
        <f>'Receita-Despesa'!D117</f>
        <v>0</v>
      </c>
      <c r="E114" s="583"/>
      <c r="F114" s="938">
        <f>'Receita-Despesa'!G117</f>
        <v>0</v>
      </c>
      <c r="G114" s="960"/>
      <c r="H114" s="961">
        <f t="shared" si="99"/>
        <v>0</v>
      </c>
      <c r="I114" s="962" t="e">
        <f t="shared" si="113"/>
        <v>#DIV/0!</v>
      </c>
      <c r="J114" s="938">
        <f>'Receita-Despesa'!H117</f>
        <v>0</v>
      </c>
      <c r="K114" s="960"/>
      <c r="L114" s="961">
        <f t="shared" si="102"/>
        <v>0</v>
      </c>
      <c r="M114" s="962" t="e">
        <f t="shared" si="114"/>
        <v>#DIV/0!</v>
      </c>
      <c r="N114" s="938">
        <f>'Receita-Despesa'!I117</f>
        <v>0</v>
      </c>
      <c r="O114" s="960"/>
      <c r="P114" s="961">
        <f t="shared" si="103"/>
        <v>0</v>
      </c>
      <c r="Q114" s="962" t="e">
        <f t="shared" si="115"/>
        <v>#DIV/0!</v>
      </c>
      <c r="R114" s="938">
        <f>'Receita-Despesa'!J117</f>
        <v>0</v>
      </c>
      <c r="S114" s="960"/>
      <c r="T114" s="961">
        <f t="shared" si="104"/>
        <v>0</v>
      </c>
      <c r="U114" s="962" t="e">
        <f t="shared" si="116"/>
        <v>#DIV/0!</v>
      </c>
      <c r="V114" s="938">
        <f>'Receita-Despesa'!K117</f>
        <v>0</v>
      </c>
      <c r="W114" s="960"/>
      <c r="X114" s="961">
        <f t="shared" si="105"/>
        <v>0</v>
      </c>
      <c r="Y114" s="962" t="e">
        <f t="shared" si="117"/>
        <v>#DIV/0!</v>
      </c>
      <c r="Z114" s="938">
        <f>'Receita-Despesa'!L117</f>
        <v>0</v>
      </c>
      <c r="AA114" s="960"/>
      <c r="AB114" s="961">
        <f t="shared" si="106"/>
        <v>0</v>
      </c>
      <c r="AC114" s="962" t="e">
        <f t="shared" si="118"/>
        <v>#DIV/0!</v>
      </c>
      <c r="AD114" s="938">
        <f>'Receita-Despesa'!M117</f>
        <v>0</v>
      </c>
      <c r="AE114" s="960"/>
      <c r="AF114" s="961">
        <f t="shared" si="107"/>
        <v>0</v>
      </c>
      <c r="AG114" s="962" t="e">
        <f t="shared" si="119"/>
        <v>#DIV/0!</v>
      </c>
      <c r="AH114" s="938">
        <f>'Receita-Despesa'!N117</f>
        <v>0</v>
      </c>
      <c r="AI114" s="960"/>
      <c r="AJ114" s="961">
        <f t="shared" si="108"/>
        <v>0</v>
      </c>
      <c r="AK114" s="962" t="e">
        <f t="shared" si="120"/>
        <v>#DIV/0!</v>
      </c>
      <c r="AL114" s="938">
        <f>'Receita-Despesa'!O117</f>
        <v>0</v>
      </c>
      <c r="AM114" s="960"/>
      <c r="AN114" s="961">
        <f t="shared" si="109"/>
        <v>0</v>
      </c>
      <c r="AO114" s="962" t="e">
        <f t="shared" si="121"/>
        <v>#DIV/0!</v>
      </c>
      <c r="AP114" s="938">
        <f>'Receita-Despesa'!P117</f>
        <v>0</v>
      </c>
      <c r="AQ114" s="960"/>
      <c r="AR114" s="961">
        <f t="shared" si="110"/>
        <v>0</v>
      </c>
      <c r="AS114" s="962" t="e">
        <f t="shared" si="122"/>
        <v>#DIV/0!</v>
      </c>
      <c r="AT114" s="938">
        <f>'Receita-Despesa'!Q117</f>
        <v>0</v>
      </c>
      <c r="AU114" s="960"/>
      <c r="AV114" s="961">
        <f t="shared" si="111"/>
        <v>0</v>
      </c>
      <c r="AW114" s="962" t="e">
        <f t="shared" si="123"/>
        <v>#DIV/0!</v>
      </c>
      <c r="AX114" s="938">
        <f>'Receita-Despesa'!R117</f>
        <v>0</v>
      </c>
      <c r="AY114" s="960"/>
      <c r="AZ114" s="961">
        <f t="shared" si="112"/>
        <v>0</v>
      </c>
      <c r="BA114" s="962" t="e">
        <f t="shared" si="124"/>
        <v>#DIV/0!</v>
      </c>
      <c r="BB114" s="924">
        <f t="shared" si="100"/>
        <v>0</v>
      </c>
      <c r="BC114" s="925">
        <f t="shared" si="100"/>
        <v>0</v>
      </c>
      <c r="BD114" s="926">
        <f t="shared" si="101"/>
        <v>0</v>
      </c>
      <c r="BE114" s="963" t="e">
        <f t="shared" si="125"/>
        <v>#DIV/0!</v>
      </c>
      <c r="BF114" s="220"/>
      <c r="BG114" s="226"/>
      <c r="BH114" s="227"/>
      <c r="BI114" s="227"/>
      <c r="BJ114" s="237"/>
      <c r="BK114" s="237"/>
      <c r="BL114" s="237"/>
      <c r="BM114" s="237"/>
      <c r="BN114" s="249"/>
      <c r="BO114" s="237"/>
      <c r="BP114" s="237"/>
      <c r="BQ114" s="237"/>
      <c r="BR114" s="237"/>
      <c r="BS114" s="239"/>
      <c r="BU114" s="100"/>
      <c r="BV114" s="100"/>
    </row>
    <row r="115" spans="1:74" x14ac:dyDescent="0.3">
      <c r="A115" s="874"/>
      <c r="B115" s="234"/>
      <c r="C115" s="274" t="s">
        <v>646</v>
      </c>
      <c r="D115" s="582">
        <f>'Receita-Despesa'!D118</f>
        <v>0</v>
      </c>
      <c r="E115" s="583"/>
      <c r="F115" s="938">
        <f>'Receita-Despesa'!G118</f>
        <v>0</v>
      </c>
      <c r="G115" s="960"/>
      <c r="H115" s="961">
        <f t="shared" si="99"/>
        <v>0</v>
      </c>
      <c r="I115" s="962" t="e">
        <f t="shared" si="113"/>
        <v>#DIV/0!</v>
      </c>
      <c r="J115" s="938">
        <f>'Receita-Despesa'!H118</f>
        <v>0</v>
      </c>
      <c r="K115" s="960"/>
      <c r="L115" s="961">
        <f t="shared" si="102"/>
        <v>0</v>
      </c>
      <c r="M115" s="962" t="e">
        <f t="shared" si="114"/>
        <v>#DIV/0!</v>
      </c>
      <c r="N115" s="938">
        <f>'Receita-Despesa'!I118</f>
        <v>0</v>
      </c>
      <c r="O115" s="960"/>
      <c r="P115" s="961">
        <f t="shared" si="103"/>
        <v>0</v>
      </c>
      <c r="Q115" s="962" t="e">
        <f t="shared" si="115"/>
        <v>#DIV/0!</v>
      </c>
      <c r="R115" s="938">
        <f>'Receita-Despesa'!J118</f>
        <v>0</v>
      </c>
      <c r="S115" s="960"/>
      <c r="T115" s="961">
        <f t="shared" si="104"/>
        <v>0</v>
      </c>
      <c r="U115" s="962" t="e">
        <f t="shared" si="116"/>
        <v>#DIV/0!</v>
      </c>
      <c r="V115" s="938">
        <f>'Receita-Despesa'!K118</f>
        <v>0</v>
      </c>
      <c r="W115" s="960"/>
      <c r="X115" s="961">
        <f t="shared" si="105"/>
        <v>0</v>
      </c>
      <c r="Y115" s="962" t="e">
        <f t="shared" si="117"/>
        <v>#DIV/0!</v>
      </c>
      <c r="Z115" s="938">
        <f>'Receita-Despesa'!L118</f>
        <v>0</v>
      </c>
      <c r="AA115" s="960"/>
      <c r="AB115" s="961">
        <f t="shared" si="106"/>
        <v>0</v>
      </c>
      <c r="AC115" s="962" t="e">
        <f t="shared" si="118"/>
        <v>#DIV/0!</v>
      </c>
      <c r="AD115" s="938">
        <f>'Receita-Despesa'!M118</f>
        <v>0</v>
      </c>
      <c r="AE115" s="960"/>
      <c r="AF115" s="961">
        <f t="shared" si="107"/>
        <v>0</v>
      </c>
      <c r="AG115" s="962" t="e">
        <f t="shared" si="119"/>
        <v>#DIV/0!</v>
      </c>
      <c r="AH115" s="938">
        <f>'Receita-Despesa'!N118</f>
        <v>0</v>
      </c>
      <c r="AI115" s="960"/>
      <c r="AJ115" s="961">
        <f t="shared" si="108"/>
        <v>0</v>
      </c>
      <c r="AK115" s="962" t="e">
        <f t="shared" si="120"/>
        <v>#DIV/0!</v>
      </c>
      <c r="AL115" s="938">
        <f>'Receita-Despesa'!O118</f>
        <v>0</v>
      </c>
      <c r="AM115" s="960"/>
      <c r="AN115" s="961">
        <f t="shared" si="109"/>
        <v>0</v>
      </c>
      <c r="AO115" s="962" t="e">
        <f t="shared" si="121"/>
        <v>#DIV/0!</v>
      </c>
      <c r="AP115" s="938">
        <f>'Receita-Despesa'!P118</f>
        <v>0</v>
      </c>
      <c r="AQ115" s="960"/>
      <c r="AR115" s="961">
        <f t="shared" si="110"/>
        <v>0</v>
      </c>
      <c r="AS115" s="962" t="e">
        <f t="shared" si="122"/>
        <v>#DIV/0!</v>
      </c>
      <c r="AT115" s="938">
        <f>'Receita-Despesa'!Q118</f>
        <v>0</v>
      </c>
      <c r="AU115" s="960"/>
      <c r="AV115" s="972">
        <f t="shared" si="111"/>
        <v>0</v>
      </c>
      <c r="AW115" s="973" t="e">
        <f t="shared" si="123"/>
        <v>#DIV/0!</v>
      </c>
      <c r="AX115" s="938">
        <f>'Receita-Despesa'!R118</f>
        <v>0</v>
      </c>
      <c r="AY115" s="960"/>
      <c r="AZ115" s="961">
        <f t="shared" si="112"/>
        <v>0</v>
      </c>
      <c r="BA115" s="962" t="e">
        <f t="shared" si="124"/>
        <v>#DIV/0!</v>
      </c>
      <c r="BB115" s="924">
        <f t="shared" si="100"/>
        <v>0</v>
      </c>
      <c r="BC115" s="925">
        <f t="shared" si="100"/>
        <v>0</v>
      </c>
      <c r="BD115" s="926">
        <f t="shared" si="101"/>
        <v>0</v>
      </c>
      <c r="BE115" s="963" t="e">
        <f t="shared" si="125"/>
        <v>#DIV/0!</v>
      </c>
      <c r="BF115" s="220"/>
      <c r="BG115" s="226"/>
      <c r="BH115" s="227"/>
      <c r="BI115" s="227"/>
      <c r="BJ115" s="237"/>
      <c r="BK115" s="237"/>
      <c r="BL115" s="237"/>
      <c r="BM115" s="237"/>
      <c r="BN115" s="249"/>
      <c r="BO115" s="237"/>
      <c r="BP115" s="237"/>
      <c r="BQ115" s="237"/>
      <c r="BR115" s="237"/>
      <c r="BS115" s="239"/>
      <c r="BU115" s="100"/>
      <c r="BV115" s="100"/>
    </row>
    <row r="116" spans="1:74" x14ac:dyDescent="0.3">
      <c r="A116" s="874"/>
      <c r="B116" s="234"/>
      <c r="C116" s="274" t="s">
        <v>647</v>
      </c>
      <c r="D116" s="718" t="str">
        <f>'Receita-Despesa'!D119</f>
        <v>4.2.1.5 (Serviços Médicos - PJ) - TOTAL</v>
      </c>
      <c r="E116" s="583"/>
      <c r="F116" s="938">
        <f>'Receita-Despesa'!G119</f>
        <v>1221961.19</v>
      </c>
      <c r="G116" s="938">
        <f ca="1">G117+G157</f>
        <v>0</v>
      </c>
      <c r="H116" s="974">
        <f t="shared" ca="1" si="99"/>
        <v>-57821</v>
      </c>
      <c r="I116" s="962">
        <f t="shared" ca="1" si="113"/>
        <v>-1</v>
      </c>
      <c r="J116" s="938">
        <f>'Receita-Despesa'!K118</f>
        <v>0</v>
      </c>
      <c r="K116" s="938">
        <f>K117+K157</f>
        <v>0</v>
      </c>
      <c r="L116" s="974">
        <f t="shared" si="102"/>
        <v>0</v>
      </c>
      <c r="M116" s="975" t="e">
        <f t="shared" si="114"/>
        <v>#DIV/0!</v>
      </c>
      <c r="N116" s="938">
        <f>'Receita-Despesa'!O118</f>
        <v>0</v>
      </c>
      <c r="O116" s="938">
        <f>O117+O157</f>
        <v>0</v>
      </c>
      <c r="P116" s="974">
        <f t="shared" si="103"/>
        <v>0</v>
      </c>
      <c r="Q116" s="975" t="e">
        <f t="shared" si="115"/>
        <v>#DIV/0!</v>
      </c>
      <c r="R116" s="938">
        <f>'Receita-Despesa'!J119</f>
        <v>1221961.19</v>
      </c>
      <c r="S116" s="938">
        <f>S117+S157</f>
        <v>0</v>
      </c>
      <c r="T116" s="974">
        <f t="shared" si="104"/>
        <v>-1221961.19</v>
      </c>
      <c r="U116" s="975">
        <f t="shared" si="116"/>
        <v>-1</v>
      </c>
      <c r="V116" s="938">
        <f>'Receita-Despesa'!K119</f>
        <v>1221961.19</v>
      </c>
      <c r="W116" s="938">
        <f>W117+W157</f>
        <v>0</v>
      </c>
      <c r="X116" s="974">
        <f t="shared" si="105"/>
        <v>-1221961.19</v>
      </c>
      <c r="Y116" s="975">
        <f t="shared" si="117"/>
        <v>-1</v>
      </c>
      <c r="Z116" s="938">
        <f>'Receita-Despesa'!L119</f>
        <v>1221961.19</v>
      </c>
      <c r="AA116" s="938">
        <f>AA117+AA157</f>
        <v>0</v>
      </c>
      <c r="AB116" s="974">
        <f t="shared" si="106"/>
        <v>-1221961.19</v>
      </c>
      <c r="AC116" s="975">
        <f t="shared" si="118"/>
        <v>-1</v>
      </c>
      <c r="AD116" s="938">
        <f>'Receita-Despesa'!M119</f>
        <v>1221961.19</v>
      </c>
      <c r="AE116" s="938">
        <f>AE117+AE157</f>
        <v>0</v>
      </c>
      <c r="AF116" s="974">
        <f t="shared" si="107"/>
        <v>-1221961.19</v>
      </c>
      <c r="AG116" s="975">
        <f t="shared" si="119"/>
        <v>-1</v>
      </c>
      <c r="AH116" s="938">
        <f>'Receita-Despesa'!N119</f>
        <v>1221961.19</v>
      </c>
      <c r="AI116" s="938">
        <f>AI117+AI157</f>
        <v>0</v>
      </c>
      <c r="AJ116" s="974">
        <f t="shared" si="108"/>
        <v>-1221961.19</v>
      </c>
      <c r="AK116" s="975">
        <f t="shared" si="120"/>
        <v>-1</v>
      </c>
      <c r="AL116" s="938">
        <f>'Receita-Despesa'!O119</f>
        <v>1221961.19</v>
      </c>
      <c r="AM116" s="938">
        <f>AM117+AM157</f>
        <v>0</v>
      </c>
      <c r="AN116" s="974">
        <f t="shared" si="109"/>
        <v>-1221961.19</v>
      </c>
      <c r="AO116" s="975">
        <f t="shared" si="121"/>
        <v>-1</v>
      </c>
      <c r="AP116" s="938">
        <f>'Receita-Despesa'!P119</f>
        <v>1221961.19</v>
      </c>
      <c r="AQ116" s="938">
        <f>AQ117+AQ157</f>
        <v>0</v>
      </c>
      <c r="AR116" s="974">
        <f t="shared" si="110"/>
        <v>-1221961.19</v>
      </c>
      <c r="AS116" s="975">
        <f t="shared" si="122"/>
        <v>-1</v>
      </c>
      <c r="AT116" s="938">
        <f>'Receita-Despesa'!Q119</f>
        <v>1221961.19</v>
      </c>
      <c r="AU116" s="938">
        <f>AU117+AU157</f>
        <v>0</v>
      </c>
      <c r="AV116" s="974">
        <f t="shared" si="111"/>
        <v>-1221961.19</v>
      </c>
      <c r="AW116" s="975">
        <f t="shared" si="123"/>
        <v>-1</v>
      </c>
      <c r="AX116" s="938">
        <f>'Receita-Despesa'!R119</f>
        <v>1221961.19</v>
      </c>
      <c r="AY116" s="938">
        <f>AY117+AY157</f>
        <v>0</v>
      </c>
      <c r="AZ116" s="974">
        <f t="shared" si="112"/>
        <v>-1221961.19</v>
      </c>
      <c r="BA116" s="975">
        <f t="shared" si="124"/>
        <v>-1</v>
      </c>
      <c r="BB116" s="924">
        <f t="shared" si="100"/>
        <v>12219611.899999997</v>
      </c>
      <c r="BC116" s="925">
        <f t="shared" ca="1" si="100"/>
        <v>0</v>
      </c>
      <c r="BD116" s="926">
        <f t="shared" ca="1" si="101"/>
        <v>-594035</v>
      </c>
      <c r="BE116" s="963">
        <f t="shared" ca="1" si="125"/>
        <v>-1</v>
      </c>
      <c r="BF116" s="220"/>
      <c r="BG116" s="226"/>
      <c r="BH116" s="227"/>
      <c r="BI116" s="227"/>
      <c r="BJ116" s="237"/>
      <c r="BK116" s="237"/>
      <c r="BL116" s="237"/>
      <c r="BM116" s="237"/>
      <c r="BN116" s="249"/>
      <c r="BO116" s="237"/>
      <c r="BP116" s="237"/>
      <c r="BQ116" s="237"/>
      <c r="BR116" s="237"/>
      <c r="BS116" s="239"/>
      <c r="BU116" s="100"/>
      <c r="BV116" s="100"/>
    </row>
    <row r="117" spans="1:74" x14ac:dyDescent="0.3">
      <c r="A117" s="874"/>
      <c r="B117" s="234"/>
      <c r="C117" s="104"/>
      <c r="D117" s="718" t="str">
        <f>'Receita-Despesa'!D120</f>
        <v>4.2.1.5 (Serviços Médicos - PJ)</v>
      </c>
      <c r="E117" s="561"/>
      <c r="F117" s="938">
        <f>'Receita-Despesa'!G120</f>
        <v>1096961.19</v>
      </c>
      <c r="G117" s="942">
        <f ca="1">SUM(G118:G156)</f>
        <v>0</v>
      </c>
      <c r="H117" s="974">
        <f ca="1">G117-F117</f>
        <v>0</v>
      </c>
      <c r="I117" s="975" t="e">
        <f ca="1">G117/F117-1</f>
        <v>#DIV/0!</v>
      </c>
      <c r="J117" s="930">
        <f>SUM(J118:J156)</f>
        <v>1096961.19</v>
      </c>
      <c r="K117" s="942">
        <f>SUM(K118:K156)</f>
        <v>0</v>
      </c>
      <c r="L117" s="942">
        <f t="shared" si="102"/>
        <v>-1096961.19</v>
      </c>
      <c r="M117" s="943">
        <f t="shared" si="114"/>
        <v>-1</v>
      </c>
      <c r="N117" s="930">
        <f>SUM(N118:N156)</f>
        <v>1096961.19</v>
      </c>
      <c r="O117" s="942">
        <f>SUM(O118:O156)</f>
        <v>0</v>
      </c>
      <c r="P117" s="942">
        <f t="shared" si="103"/>
        <v>-1096961.19</v>
      </c>
      <c r="Q117" s="943">
        <f t="shared" si="115"/>
        <v>-1</v>
      </c>
      <c r="R117" s="930">
        <f>SUM(R118:R156)</f>
        <v>1096961.19</v>
      </c>
      <c r="S117" s="942">
        <f>SUM(S118:S156)</f>
        <v>0</v>
      </c>
      <c r="T117" s="942">
        <f t="shared" si="104"/>
        <v>-1096961.19</v>
      </c>
      <c r="U117" s="943">
        <f t="shared" si="116"/>
        <v>-1</v>
      </c>
      <c r="V117" s="930">
        <f>SUM(V118:V156)</f>
        <v>1096961.19</v>
      </c>
      <c r="W117" s="942">
        <f>SUM(W118:W156)</f>
        <v>0</v>
      </c>
      <c r="X117" s="942">
        <f t="shared" si="105"/>
        <v>-1096961.19</v>
      </c>
      <c r="Y117" s="943">
        <f t="shared" si="117"/>
        <v>-1</v>
      </c>
      <c r="Z117" s="930">
        <f>SUM(Z118:Z156)</f>
        <v>1096961.19</v>
      </c>
      <c r="AA117" s="942">
        <f>SUM(AA118:AA156)</f>
        <v>0</v>
      </c>
      <c r="AB117" s="942">
        <f t="shared" si="106"/>
        <v>-1096961.19</v>
      </c>
      <c r="AC117" s="943">
        <f t="shared" si="118"/>
        <v>-1</v>
      </c>
      <c r="AD117" s="930">
        <f>SUM(AD118:AD156)</f>
        <v>1096961.19</v>
      </c>
      <c r="AE117" s="942">
        <f>SUM(AE118:AE156)</f>
        <v>0</v>
      </c>
      <c r="AF117" s="942">
        <f t="shared" si="107"/>
        <v>-1096961.19</v>
      </c>
      <c r="AG117" s="943">
        <f t="shared" si="119"/>
        <v>-1</v>
      </c>
      <c r="AH117" s="930">
        <f>SUM(AH118:AH156)</f>
        <v>1096961.19</v>
      </c>
      <c r="AI117" s="942">
        <f>SUM(AI118:AI156)</f>
        <v>0</v>
      </c>
      <c r="AJ117" s="942">
        <f t="shared" si="108"/>
        <v>-1096961.19</v>
      </c>
      <c r="AK117" s="943">
        <f t="shared" si="120"/>
        <v>-1</v>
      </c>
      <c r="AL117" s="930">
        <f>SUM(AL118:AL156)</f>
        <v>1096961.19</v>
      </c>
      <c r="AM117" s="942">
        <f>SUM(AM118:AM156)</f>
        <v>0</v>
      </c>
      <c r="AN117" s="942">
        <f t="shared" si="109"/>
        <v>-1096961.19</v>
      </c>
      <c r="AO117" s="943">
        <f t="shared" si="121"/>
        <v>-1</v>
      </c>
      <c r="AP117" s="930">
        <f>SUM(AP118:AP156)</f>
        <v>1096961.19</v>
      </c>
      <c r="AQ117" s="942">
        <f>SUM(AQ118:AQ156)</f>
        <v>0</v>
      </c>
      <c r="AR117" s="942">
        <f t="shared" si="110"/>
        <v>-1096961.19</v>
      </c>
      <c r="AS117" s="943">
        <f t="shared" si="122"/>
        <v>-1</v>
      </c>
      <c r="AT117" s="930">
        <f>SUM(AT118:AT156)</f>
        <v>1096961.19</v>
      </c>
      <c r="AU117" s="942">
        <f>SUM(AU118:AU156)</f>
        <v>0</v>
      </c>
      <c r="AV117" s="942">
        <f t="shared" si="111"/>
        <v>-1096961.19</v>
      </c>
      <c r="AW117" s="943">
        <f t="shared" si="123"/>
        <v>-1</v>
      </c>
      <c r="AX117" s="930">
        <f>SUM(AX118:AX156)</f>
        <v>1096961.19</v>
      </c>
      <c r="AY117" s="942">
        <f>SUM(AY118:AY156)</f>
        <v>0</v>
      </c>
      <c r="AZ117" s="942">
        <f t="shared" si="112"/>
        <v>-1096961.19</v>
      </c>
      <c r="BA117" s="943">
        <f t="shared" si="124"/>
        <v>-1</v>
      </c>
      <c r="BB117" s="924">
        <f t="shared" si="100"/>
        <v>13163534.279999996</v>
      </c>
      <c r="BC117" s="925">
        <f ca="1">G117+K117+O117+S117+W117+AA117+AE117+AI117+AM117+AQ117+AU117+AY117</f>
        <v>0</v>
      </c>
      <c r="BD117" s="926">
        <f ca="1">BC117-BB117</f>
        <v>0</v>
      </c>
      <c r="BE117" s="963" t="e">
        <f ca="1">BC117/BB117-1</f>
        <v>#DIV/0!</v>
      </c>
      <c r="BF117" s="220"/>
      <c r="BG117" s="226"/>
      <c r="BH117" s="227"/>
      <c r="BI117" s="227"/>
      <c r="BJ117" s="237"/>
      <c r="BK117" s="237"/>
      <c r="BL117" s="237"/>
      <c r="BM117" s="237"/>
      <c r="BN117" s="249"/>
      <c r="BO117" s="237"/>
      <c r="BP117" s="237"/>
      <c r="BQ117" s="237"/>
      <c r="BR117" s="237"/>
      <c r="BS117" s="239"/>
      <c r="BU117" s="100"/>
      <c r="BV117" s="100"/>
    </row>
    <row r="118" spans="1:74" x14ac:dyDescent="0.3">
      <c r="A118" s="874"/>
      <c r="B118" s="234"/>
      <c r="C118" s="274" t="s">
        <v>454</v>
      </c>
      <c r="D118" s="583" t="str">
        <f>'Receita-Despesa'!D121</f>
        <v xml:space="preserve">        1 - Cirurgia Geral</v>
      </c>
      <c r="E118" s="583"/>
      <c r="F118" s="976">
        <f>'Receita-Despesa'!G121</f>
        <v>147958</v>
      </c>
      <c r="G118" s="960">
        <f t="shared" ref="G118:G156" ca="1" si="126">SUM(G117)</f>
        <v>0</v>
      </c>
      <c r="H118" s="961">
        <f t="shared" ca="1" si="99"/>
        <v>0</v>
      </c>
      <c r="I118" s="962" t="e">
        <f t="shared" ca="1" si="113"/>
        <v>#DIV/0!</v>
      </c>
      <c r="J118" s="976">
        <f>'Receita-Despesa'!H121</f>
        <v>147958</v>
      </c>
      <c r="K118" s="960"/>
      <c r="L118" s="961">
        <f t="shared" si="102"/>
        <v>-147958</v>
      </c>
      <c r="M118" s="962">
        <f t="shared" si="114"/>
        <v>-1</v>
      </c>
      <c r="N118" s="976">
        <f>'Receita-Despesa'!I121</f>
        <v>147958</v>
      </c>
      <c r="O118" s="960"/>
      <c r="P118" s="961">
        <f t="shared" si="103"/>
        <v>-147958</v>
      </c>
      <c r="Q118" s="962">
        <f t="shared" si="115"/>
        <v>-1</v>
      </c>
      <c r="R118" s="976">
        <f>'Receita-Despesa'!J121</f>
        <v>147958</v>
      </c>
      <c r="S118" s="960"/>
      <c r="T118" s="961">
        <f t="shared" si="104"/>
        <v>-147958</v>
      </c>
      <c r="U118" s="962">
        <f t="shared" si="116"/>
        <v>-1</v>
      </c>
      <c r="V118" s="976">
        <f>'Receita-Despesa'!K121</f>
        <v>147958</v>
      </c>
      <c r="W118" s="960"/>
      <c r="X118" s="961">
        <f t="shared" si="105"/>
        <v>-147958</v>
      </c>
      <c r="Y118" s="962">
        <f t="shared" si="117"/>
        <v>-1</v>
      </c>
      <c r="Z118" s="976">
        <f>'Receita-Despesa'!L121</f>
        <v>147958</v>
      </c>
      <c r="AA118" s="960"/>
      <c r="AB118" s="961">
        <f t="shared" si="106"/>
        <v>-147958</v>
      </c>
      <c r="AC118" s="962">
        <f t="shared" si="118"/>
        <v>-1</v>
      </c>
      <c r="AD118" s="976">
        <f>'Receita-Despesa'!M121</f>
        <v>147958</v>
      </c>
      <c r="AE118" s="960"/>
      <c r="AF118" s="961">
        <f t="shared" si="107"/>
        <v>-147958</v>
      </c>
      <c r="AG118" s="962">
        <f t="shared" si="119"/>
        <v>-1</v>
      </c>
      <c r="AH118" s="976">
        <f>'Receita-Despesa'!N121</f>
        <v>147958</v>
      </c>
      <c r="AI118" s="960"/>
      <c r="AJ118" s="961">
        <f t="shared" si="108"/>
        <v>-147958</v>
      </c>
      <c r="AK118" s="962">
        <f t="shared" si="120"/>
        <v>-1</v>
      </c>
      <c r="AL118" s="976">
        <f>'Receita-Despesa'!O121</f>
        <v>147958</v>
      </c>
      <c r="AM118" s="960"/>
      <c r="AN118" s="961">
        <f t="shared" si="109"/>
        <v>-147958</v>
      </c>
      <c r="AO118" s="962">
        <f t="shared" si="121"/>
        <v>-1</v>
      </c>
      <c r="AP118" s="976">
        <f>'Receita-Despesa'!P121</f>
        <v>147958</v>
      </c>
      <c r="AQ118" s="960"/>
      <c r="AR118" s="961">
        <f t="shared" si="110"/>
        <v>-147958</v>
      </c>
      <c r="AS118" s="962">
        <f t="shared" si="122"/>
        <v>-1</v>
      </c>
      <c r="AT118" s="976">
        <f>'Receita-Despesa'!Q121</f>
        <v>147958</v>
      </c>
      <c r="AU118" s="960"/>
      <c r="AV118" s="961">
        <f t="shared" si="111"/>
        <v>-147958</v>
      </c>
      <c r="AW118" s="962">
        <f t="shared" si="123"/>
        <v>-1</v>
      </c>
      <c r="AX118" s="976">
        <f>'Receita-Despesa'!R121</f>
        <v>147958</v>
      </c>
      <c r="AY118" s="960"/>
      <c r="AZ118" s="961">
        <f t="shared" si="112"/>
        <v>-147958</v>
      </c>
      <c r="BA118" s="962">
        <f t="shared" si="124"/>
        <v>-1</v>
      </c>
      <c r="BB118" s="924">
        <f t="shared" si="100"/>
        <v>1775496</v>
      </c>
      <c r="BC118" s="925">
        <f t="shared" ca="1" si="100"/>
        <v>0</v>
      </c>
      <c r="BD118" s="926">
        <f t="shared" ca="1" si="101"/>
        <v>0</v>
      </c>
      <c r="BE118" s="963" t="e">
        <f t="shared" ca="1" si="125"/>
        <v>#DIV/0!</v>
      </c>
      <c r="BF118" s="220"/>
      <c r="BG118" s="226"/>
      <c r="BH118" s="227"/>
      <c r="BI118" s="227"/>
      <c r="BJ118" s="237"/>
      <c r="BK118" s="237"/>
      <c r="BL118" s="237"/>
      <c r="BM118" s="237"/>
      <c r="BN118" s="249"/>
      <c r="BO118" s="237"/>
      <c r="BP118" s="237"/>
      <c r="BQ118" s="237"/>
      <c r="BR118" s="237"/>
      <c r="BS118" s="239"/>
      <c r="BU118" s="100"/>
      <c r="BV118" s="100"/>
    </row>
    <row r="119" spans="1:74" x14ac:dyDescent="0.3">
      <c r="A119" s="874"/>
      <c r="B119" s="234"/>
      <c r="C119" s="274" t="s">
        <v>599</v>
      </c>
      <c r="D119" s="583" t="str">
        <f>'Receita-Despesa'!D122</f>
        <v xml:space="preserve">        2 - Vascular</v>
      </c>
      <c r="E119" s="583"/>
      <c r="F119" s="976">
        <f>'Receita-Despesa'!G122</f>
        <v>33000</v>
      </c>
      <c r="G119" s="960">
        <f t="shared" ca="1" si="126"/>
        <v>0</v>
      </c>
      <c r="H119" s="961">
        <f t="shared" ca="1" si="99"/>
        <v>0</v>
      </c>
      <c r="I119" s="962" t="e">
        <f t="shared" ca="1" si="113"/>
        <v>#DIV/0!</v>
      </c>
      <c r="J119" s="976">
        <f>'Receita-Despesa'!H122</f>
        <v>33000</v>
      </c>
      <c r="K119" s="960"/>
      <c r="L119" s="961">
        <f t="shared" si="102"/>
        <v>-33000</v>
      </c>
      <c r="M119" s="962">
        <f t="shared" si="114"/>
        <v>-1</v>
      </c>
      <c r="N119" s="976">
        <f>'Receita-Despesa'!I122</f>
        <v>33000</v>
      </c>
      <c r="O119" s="960"/>
      <c r="P119" s="961">
        <f t="shared" si="103"/>
        <v>-33000</v>
      </c>
      <c r="Q119" s="962">
        <f t="shared" si="115"/>
        <v>-1</v>
      </c>
      <c r="R119" s="976">
        <f>'Receita-Despesa'!J122</f>
        <v>33000</v>
      </c>
      <c r="S119" s="960"/>
      <c r="T119" s="961">
        <f t="shared" si="104"/>
        <v>-33000</v>
      </c>
      <c r="U119" s="962">
        <f t="shared" si="116"/>
        <v>-1</v>
      </c>
      <c r="V119" s="976">
        <f>'Receita-Despesa'!K122</f>
        <v>33000</v>
      </c>
      <c r="W119" s="960"/>
      <c r="X119" s="961">
        <f t="shared" si="105"/>
        <v>-33000</v>
      </c>
      <c r="Y119" s="962">
        <f t="shared" si="117"/>
        <v>-1</v>
      </c>
      <c r="Z119" s="976">
        <f>'Receita-Despesa'!L122</f>
        <v>33000</v>
      </c>
      <c r="AA119" s="960"/>
      <c r="AB119" s="961">
        <f t="shared" si="106"/>
        <v>-33000</v>
      </c>
      <c r="AC119" s="962">
        <f t="shared" si="118"/>
        <v>-1</v>
      </c>
      <c r="AD119" s="976">
        <f>'Receita-Despesa'!M122</f>
        <v>33000</v>
      </c>
      <c r="AE119" s="960"/>
      <c r="AF119" s="961">
        <f t="shared" si="107"/>
        <v>-33000</v>
      </c>
      <c r="AG119" s="962">
        <f t="shared" si="119"/>
        <v>-1</v>
      </c>
      <c r="AH119" s="976">
        <f>'Receita-Despesa'!N122</f>
        <v>33000</v>
      </c>
      <c r="AI119" s="960"/>
      <c r="AJ119" s="961">
        <f t="shared" si="108"/>
        <v>-33000</v>
      </c>
      <c r="AK119" s="962">
        <f t="shared" si="120"/>
        <v>-1</v>
      </c>
      <c r="AL119" s="976">
        <f>'Receita-Despesa'!O122</f>
        <v>33000</v>
      </c>
      <c r="AM119" s="960"/>
      <c r="AN119" s="961">
        <f t="shared" si="109"/>
        <v>-33000</v>
      </c>
      <c r="AO119" s="962">
        <f t="shared" si="121"/>
        <v>-1</v>
      </c>
      <c r="AP119" s="976">
        <f>'Receita-Despesa'!P122</f>
        <v>33000</v>
      </c>
      <c r="AQ119" s="960"/>
      <c r="AR119" s="961">
        <f t="shared" si="110"/>
        <v>-33000</v>
      </c>
      <c r="AS119" s="962">
        <f t="shared" si="122"/>
        <v>-1</v>
      </c>
      <c r="AT119" s="976">
        <f>'Receita-Despesa'!Q122</f>
        <v>33000</v>
      </c>
      <c r="AU119" s="960"/>
      <c r="AV119" s="961">
        <f t="shared" si="111"/>
        <v>-33000</v>
      </c>
      <c r="AW119" s="962">
        <f t="shared" si="123"/>
        <v>-1</v>
      </c>
      <c r="AX119" s="976">
        <f>'Receita-Despesa'!R122</f>
        <v>33000</v>
      </c>
      <c r="AY119" s="960"/>
      <c r="AZ119" s="961">
        <f t="shared" si="112"/>
        <v>-33000</v>
      </c>
      <c r="BA119" s="962">
        <f t="shared" si="124"/>
        <v>-1</v>
      </c>
      <c r="BB119" s="924">
        <f t="shared" si="100"/>
        <v>396000</v>
      </c>
      <c r="BC119" s="925">
        <f t="shared" ca="1" si="100"/>
        <v>0</v>
      </c>
      <c r="BD119" s="926">
        <f t="shared" ca="1" si="101"/>
        <v>0</v>
      </c>
      <c r="BE119" s="963" t="e">
        <f t="shared" ca="1" si="125"/>
        <v>#DIV/0!</v>
      </c>
      <c r="BF119" s="220"/>
      <c r="BG119" s="226"/>
      <c r="BH119" s="227"/>
      <c r="BI119" s="227"/>
      <c r="BJ119" s="237"/>
      <c r="BK119" s="237"/>
      <c r="BL119" s="237"/>
      <c r="BM119" s="237"/>
      <c r="BN119" s="249"/>
      <c r="BO119" s="237"/>
      <c r="BP119" s="237"/>
      <c r="BQ119" s="237"/>
      <c r="BR119" s="237"/>
      <c r="BS119" s="239"/>
      <c r="BU119" s="100"/>
      <c r="BV119" s="100"/>
    </row>
    <row r="120" spans="1:74" x14ac:dyDescent="0.3">
      <c r="A120" s="874"/>
      <c r="B120" s="234"/>
      <c r="C120" s="274" t="s">
        <v>600</v>
      </c>
      <c r="D120" s="583" t="str">
        <f>'Receita-Despesa'!D123</f>
        <v xml:space="preserve">        3 - Torácica</v>
      </c>
      <c r="E120" s="583"/>
      <c r="F120" s="976">
        <f>'Receita-Despesa'!G123</f>
        <v>33000</v>
      </c>
      <c r="G120" s="960">
        <f t="shared" ca="1" si="126"/>
        <v>0</v>
      </c>
      <c r="H120" s="961">
        <f t="shared" ca="1" si="99"/>
        <v>0</v>
      </c>
      <c r="I120" s="962" t="e">
        <f t="shared" ca="1" si="113"/>
        <v>#DIV/0!</v>
      </c>
      <c r="J120" s="976">
        <f>'Receita-Despesa'!H123</f>
        <v>33000</v>
      </c>
      <c r="K120" s="960"/>
      <c r="L120" s="961">
        <f t="shared" si="102"/>
        <v>-33000</v>
      </c>
      <c r="M120" s="962">
        <f t="shared" si="114"/>
        <v>-1</v>
      </c>
      <c r="N120" s="976">
        <f>'Receita-Despesa'!I123</f>
        <v>33000</v>
      </c>
      <c r="O120" s="960"/>
      <c r="P120" s="961">
        <f t="shared" si="103"/>
        <v>-33000</v>
      </c>
      <c r="Q120" s="962">
        <f t="shared" si="115"/>
        <v>-1</v>
      </c>
      <c r="R120" s="976">
        <f>'Receita-Despesa'!J123</f>
        <v>33000</v>
      </c>
      <c r="S120" s="960"/>
      <c r="T120" s="961">
        <f t="shared" si="104"/>
        <v>-33000</v>
      </c>
      <c r="U120" s="962">
        <f t="shared" si="116"/>
        <v>-1</v>
      </c>
      <c r="V120" s="976">
        <f>'Receita-Despesa'!K123</f>
        <v>33000</v>
      </c>
      <c r="W120" s="960"/>
      <c r="X120" s="961">
        <f t="shared" si="105"/>
        <v>-33000</v>
      </c>
      <c r="Y120" s="962">
        <f t="shared" si="117"/>
        <v>-1</v>
      </c>
      <c r="Z120" s="976">
        <f>'Receita-Despesa'!L123</f>
        <v>33000</v>
      </c>
      <c r="AA120" s="960"/>
      <c r="AB120" s="961">
        <f t="shared" si="106"/>
        <v>-33000</v>
      </c>
      <c r="AC120" s="962">
        <f t="shared" si="118"/>
        <v>-1</v>
      </c>
      <c r="AD120" s="976">
        <f>'Receita-Despesa'!M123</f>
        <v>33000</v>
      </c>
      <c r="AE120" s="960"/>
      <c r="AF120" s="961">
        <f t="shared" si="107"/>
        <v>-33000</v>
      </c>
      <c r="AG120" s="962">
        <f t="shared" si="119"/>
        <v>-1</v>
      </c>
      <c r="AH120" s="976">
        <f>'Receita-Despesa'!N123</f>
        <v>33000</v>
      </c>
      <c r="AI120" s="960"/>
      <c r="AJ120" s="961">
        <f t="shared" si="108"/>
        <v>-33000</v>
      </c>
      <c r="AK120" s="962">
        <f t="shared" si="120"/>
        <v>-1</v>
      </c>
      <c r="AL120" s="976">
        <f>'Receita-Despesa'!O123</f>
        <v>33000</v>
      </c>
      <c r="AM120" s="960"/>
      <c r="AN120" s="961">
        <f t="shared" si="109"/>
        <v>-33000</v>
      </c>
      <c r="AO120" s="962">
        <f t="shared" si="121"/>
        <v>-1</v>
      </c>
      <c r="AP120" s="976">
        <f>'Receita-Despesa'!P123</f>
        <v>33000</v>
      </c>
      <c r="AQ120" s="960"/>
      <c r="AR120" s="961">
        <f t="shared" si="110"/>
        <v>-33000</v>
      </c>
      <c r="AS120" s="962">
        <f t="shared" si="122"/>
        <v>-1</v>
      </c>
      <c r="AT120" s="976">
        <f>'Receita-Despesa'!Q123</f>
        <v>33000</v>
      </c>
      <c r="AU120" s="960"/>
      <c r="AV120" s="961">
        <f t="shared" si="111"/>
        <v>-33000</v>
      </c>
      <c r="AW120" s="962">
        <f t="shared" si="123"/>
        <v>-1</v>
      </c>
      <c r="AX120" s="976">
        <f>'Receita-Despesa'!R123</f>
        <v>33000</v>
      </c>
      <c r="AY120" s="960"/>
      <c r="AZ120" s="961">
        <f t="shared" si="112"/>
        <v>-33000</v>
      </c>
      <c r="BA120" s="962">
        <f t="shared" si="124"/>
        <v>-1</v>
      </c>
      <c r="BB120" s="924">
        <f t="shared" si="100"/>
        <v>396000</v>
      </c>
      <c r="BC120" s="925">
        <f t="shared" ca="1" si="100"/>
        <v>0</v>
      </c>
      <c r="BD120" s="926">
        <f t="shared" ca="1" si="101"/>
        <v>0</v>
      </c>
      <c r="BE120" s="963" t="e">
        <f t="shared" ca="1" si="125"/>
        <v>#DIV/0!</v>
      </c>
      <c r="BF120" s="220"/>
      <c r="BG120" s="226"/>
      <c r="BH120" s="227"/>
      <c r="BI120" s="227"/>
      <c r="BJ120" s="237"/>
      <c r="BK120" s="237"/>
      <c r="BL120" s="237"/>
      <c r="BM120" s="237"/>
      <c r="BN120" s="249"/>
      <c r="BO120" s="237"/>
      <c r="BP120" s="237"/>
      <c r="BQ120" s="237"/>
      <c r="BR120" s="237"/>
      <c r="BS120" s="239"/>
      <c r="BU120" s="100"/>
      <c r="BV120" s="100"/>
    </row>
    <row r="121" spans="1:74" x14ac:dyDescent="0.3">
      <c r="A121" s="874"/>
      <c r="B121" s="234"/>
      <c r="C121" s="274" t="s">
        <v>601</v>
      </c>
      <c r="D121" s="583" t="str">
        <f>'Receita-Despesa'!D124</f>
        <v xml:space="preserve">        4 - Urologia</v>
      </c>
      <c r="E121" s="583"/>
      <c r="F121" s="976">
        <f>'Receita-Despesa'!G124</f>
        <v>10000</v>
      </c>
      <c r="G121" s="928">
        <f t="shared" ca="1" si="126"/>
        <v>0</v>
      </c>
      <c r="H121" s="929">
        <f t="shared" ca="1" si="99"/>
        <v>0</v>
      </c>
      <c r="I121" s="962" t="e">
        <f t="shared" ca="1" si="113"/>
        <v>#DIV/0!</v>
      </c>
      <c r="J121" s="976">
        <f>'Receita-Despesa'!H124</f>
        <v>10000</v>
      </c>
      <c r="K121" s="928"/>
      <c r="L121" s="929">
        <f t="shared" si="102"/>
        <v>-10000</v>
      </c>
      <c r="M121" s="962">
        <f t="shared" si="114"/>
        <v>-1</v>
      </c>
      <c r="N121" s="976">
        <f>'Receita-Despesa'!I124</f>
        <v>10000</v>
      </c>
      <c r="O121" s="928"/>
      <c r="P121" s="929">
        <f t="shared" si="103"/>
        <v>-10000</v>
      </c>
      <c r="Q121" s="962">
        <f t="shared" si="115"/>
        <v>-1</v>
      </c>
      <c r="R121" s="976">
        <f>'Receita-Despesa'!J124</f>
        <v>10000</v>
      </c>
      <c r="S121" s="928"/>
      <c r="T121" s="929">
        <f t="shared" si="104"/>
        <v>-10000</v>
      </c>
      <c r="U121" s="962">
        <f t="shared" si="116"/>
        <v>-1</v>
      </c>
      <c r="V121" s="976">
        <f>'Receita-Despesa'!K124</f>
        <v>10000</v>
      </c>
      <c r="W121" s="928"/>
      <c r="X121" s="929">
        <f t="shared" si="105"/>
        <v>-10000</v>
      </c>
      <c r="Y121" s="962">
        <f t="shared" si="117"/>
        <v>-1</v>
      </c>
      <c r="Z121" s="976">
        <f>'Receita-Despesa'!L124</f>
        <v>10000</v>
      </c>
      <c r="AA121" s="928"/>
      <c r="AB121" s="929">
        <f t="shared" si="106"/>
        <v>-10000</v>
      </c>
      <c r="AC121" s="962">
        <f t="shared" si="118"/>
        <v>-1</v>
      </c>
      <c r="AD121" s="976">
        <f>'Receita-Despesa'!M124</f>
        <v>10000</v>
      </c>
      <c r="AE121" s="928"/>
      <c r="AF121" s="929">
        <f t="shared" si="107"/>
        <v>-10000</v>
      </c>
      <c r="AG121" s="962">
        <f t="shared" si="119"/>
        <v>-1</v>
      </c>
      <c r="AH121" s="976">
        <f>'Receita-Despesa'!N124</f>
        <v>10000</v>
      </c>
      <c r="AI121" s="928"/>
      <c r="AJ121" s="929">
        <f t="shared" si="108"/>
        <v>-10000</v>
      </c>
      <c r="AK121" s="962">
        <f t="shared" si="120"/>
        <v>-1</v>
      </c>
      <c r="AL121" s="976">
        <f>'Receita-Despesa'!O124</f>
        <v>10000</v>
      </c>
      <c r="AM121" s="928"/>
      <c r="AN121" s="929">
        <f t="shared" si="109"/>
        <v>-10000</v>
      </c>
      <c r="AO121" s="962">
        <f t="shared" si="121"/>
        <v>-1</v>
      </c>
      <c r="AP121" s="976">
        <f>'Receita-Despesa'!P124</f>
        <v>10000</v>
      </c>
      <c r="AQ121" s="928"/>
      <c r="AR121" s="929">
        <f t="shared" si="110"/>
        <v>-10000</v>
      </c>
      <c r="AS121" s="962">
        <f t="shared" si="122"/>
        <v>-1</v>
      </c>
      <c r="AT121" s="976">
        <f>'Receita-Despesa'!Q124</f>
        <v>10000</v>
      </c>
      <c r="AU121" s="928"/>
      <c r="AV121" s="929">
        <f t="shared" si="111"/>
        <v>-10000</v>
      </c>
      <c r="AW121" s="962">
        <f t="shared" si="123"/>
        <v>-1</v>
      </c>
      <c r="AX121" s="976">
        <f>'Receita-Despesa'!R124</f>
        <v>10000</v>
      </c>
      <c r="AY121" s="928"/>
      <c r="AZ121" s="929">
        <f t="shared" si="112"/>
        <v>-10000</v>
      </c>
      <c r="BA121" s="962">
        <f t="shared" si="124"/>
        <v>-1</v>
      </c>
      <c r="BB121" s="924">
        <f t="shared" si="100"/>
        <v>120000</v>
      </c>
      <c r="BC121" s="925">
        <f t="shared" ca="1" si="100"/>
        <v>0</v>
      </c>
      <c r="BD121" s="926">
        <f t="shared" ca="1" si="101"/>
        <v>0</v>
      </c>
      <c r="BE121" s="963" t="e">
        <f t="shared" ca="1" si="125"/>
        <v>#DIV/0!</v>
      </c>
      <c r="BF121" s="220"/>
      <c r="BG121" s="226"/>
      <c r="BH121" s="227"/>
      <c r="BI121" s="227"/>
      <c r="BJ121" s="237"/>
      <c r="BK121" s="237"/>
      <c r="BL121" s="237"/>
      <c r="BM121" s="237"/>
      <c r="BN121" s="249"/>
      <c r="BO121" s="237"/>
      <c r="BP121" s="237"/>
      <c r="BQ121" s="237"/>
      <c r="BR121" s="237"/>
      <c r="BS121" s="239"/>
      <c r="BU121" s="100"/>
      <c r="BV121" s="100"/>
    </row>
    <row r="122" spans="1:74" x14ac:dyDescent="0.3">
      <c r="A122" s="874"/>
      <c r="B122" s="234"/>
      <c r="C122" s="274" t="s">
        <v>602</v>
      </c>
      <c r="D122" s="583" t="str">
        <f>'Receita-Despesa'!D125</f>
        <v xml:space="preserve">        5 - Coordenação Bloco Cirúrgico</v>
      </c>
      <c r="E122" s="583"/>
      <c r="F122" s="976">
        <f>'Receita-Despesa'!G125</f>
        <v>6000</v>
      </c>
      <c r="G122" s="928">
        <f t="shared" ca="1" si="126"/>
        <v>0</v>
      </c>
      <c r="H122" s="929">
        <f t="shared" ca="1" si="99"/>
        <v>0</v>
      </c>
      <c r="I122" s="962" t="e">
        <f t="shared" ca="1" si="113"/>
        <v>#DIV/0!</v>
      </c>
      <c r="J122" s="976">
        <f>'Receita-Despesa'!H125</f>
        <v>6000</v>
      </c>
      <c r="K122" s="928"/>
      <c r="L122" s="929">
        <f t="shared" si="102"/>
        <v>-6000</v>
      </c>
      <c r="M122" s="962">
        <f t="shared" si="114"/>
        <v>-1</v>
      </c>
      <c r="N122" s="976">
        <f>'Receita-Despesa'!I125</f>
        <v>6000</v>
      </c>
      <c r="O122" s="928"/>
      <c r="P122" s="929">
        <f t="shared" si="103"/>
        <v>-6000</v>
      </c>
      <c r="Q122" s="962">
        <f t="shared" si="115"/>
        <v>-1</v>
      </c>
      <c r="R122" s="976">
        <f>'Receita-Despesa'!J125</f>
        <v>6000</v>
      </c>
      <c r="S122" s="928"/>
      <c r="T122" s="929">
        <f t="shared" si="104"/>
        <v>-6000</v>
      </c>
      <c r="U122" s="962">
        <f t="shared" si="116"/>
        <v>-1</v>
      </c>
      <c r="V122" s="976">
        <f>'Receita-Despesa'!K125</f>
        <v>6000</v>
      </c>
      <c r="W122" s="928"/>
      <c r="X122" s="929">
        <f t="shared" si="105"/>
        <v>-6000</v>
      </c>
      <c r="Y122" s="962">
        <f t="shared" si="117"/>
        <v>-1</v>
      </c>
      <c r="Z122" s="976">
        <f>'Receita-Despesa'!L125</f>
        <v>6000</v>
      </c>
      <c r="AA122" s="928"/>
      <c r="AB122" s="929">
        <f t="shared" si="106"/>
        <v>-6000</v>
      </c>
      <c r="AC122" s="962">
        <f t="shared" si="118"/>
        <v>-1</v>
      </c>
      <c r="AD122" s="976">
        <f>'Receita-Despesa'!M125</f>
        <v>6000</v>
      </c>
      <c r="AE122" s="928"/>
      <c r="AF122" s="929">
        <f t="shared" si="107"/>
        <v>-6000</v>
      </c>
      <c r="AG122" s="962">
        <f t="shared" si="119"/>
        <v>-1</v>
      </c>
      <c r="AH122" s="976">
        <f>'Receita-Despesa'!N125</f>
        <v>6000</v>
      </c>
      <c r="AI122" s="928"/>
      <c r="AJ122" s="929">
        <f t="shared" si="108"/>
        <v>-6000</v>
      </c>
      <c r="AK122" s="962">
        <f t="shared" si="120"/>
        <v>-1</v>
      </c>
      <c r="AL122" s="976">
        <f>'Receita-Despesa'!O125</f>
        <v>6000</v>
      </c>
      <c r="AM122" s="928"/>
      <c r="AN122" s="929">
        <f t="shared" si="109"/>
        <v>-6000</v>
      </c>
      <c r="AO122" s="962">
        <f t="shared" si="121"/>
        <v>-1</v>
      </c>
      <c r="AP122" s="976">
        <f>'Receita-Despesa'!P125</f>
        <v>6000</v>
      </c>
      <c r="AQ122" s="928"/>
      <c r="AR122" s="929">
        <f t="shared" si="110"/>
        <v>-6000</v>
      </c>
      <c r="AS122" s="962">
        <f t="shared" si="122"/>
        <v>-1</v>
      </c>
      <c r="AT122" s="976">
        <f>'Receita-Despesa'!Q125</f>
        <v>6000</v>
      </c>
      <c r="AU122" s="928"/>
      <c r="AV122" s="929">
        <f t="shared" si="111"/>
        <v>-6000</v>
      </c>
      <c r="AW122" s="962">
        <f t="shared" si="123"/>
        <v>-1</v>
      </c>
      <c r="AX122" s="976">
        <f>'Receita-Despesa'!R125</f>
        <v>6000</v>
      </c>
      <c r="AY122" s="928"/>
      <c r="AZ122" s="929">
        <f t="shared" si="112"/>
        <v>-6000</v>
      </c>
      <c r="BA122" s="962">
        <f t="shared" si="124"/>
        <v>-1</v>
      </c>
      <c r="BB122" s="924">
        <f t="shared" si="100"/>
        <v>72000</v>
      </c>
      <c r="BC122" s="925">
        <f t="shared" ca="1" si="100"/>
        <v>0</v>
      </c>
      <c r="BD122" s="926">
        <f t="shared" ca="1" si="101"/>
        <v>0</v>
      </c>
      <c r="BE122" s="963" t="e">
        <f t="shared" ca="1" si="125"/>
        <v>#DIV/0!</v>
      </c>
      <c r="BF122" s="220"/>
      <c r="BG122" s="226"/>
      <c r="BH122" s="227"/>
      <c r="BI122" s="227"/>
      <c r="BJ122" s="237"/>
      <c r="BK122" s="237"/>
      <c r="BL122" s="237"/>
      <c r="BM122" s="237"/>
      <c r="BN122" s="249"/>
      <c r="BO122" s="237"/>
      <c r="BP122" s="237"/>
      <c r="BQ122" s="237"/>
      <c r="BR122" s="237"/>
      <c r="BS122" s="239"/>
      <c r="BU122" s="100"/>
      <c r="BV122" s="100"/>
    </row>
    <row r="123" spans="1:74" x14ac:dyDescent="0.3">
      <c r="A123" s="874"/>
      <c r="B123" s="234"/>
      <c r="C123" s="274" t="s">
        <v>603</v>
      </c>
      <c r="D123" s="583" t="str">
        <f>'Receita-Despesa'!D126</f>
        <v xml:space="preserve">        6 - Neurocirurgia</v>
      </c>
      <c r="E123" s="583"/>
      <c r="F123" s="976">
        <f>'Receita-Despesa'!G126</f>
        <v>64240</v>
      </c>
      <c r="G123" s="960">
        <f t="shared" ca="1" si="126"/>
        <v>0</v>
      </c>
      <c r="H123" s="961">
        <f t="shared" ca="1" si="99"/>
        <v>0</v>
      </c>
      <c r="I123" s="962" t="e">
        <f t="shared" ca="1" si="113"/>
        <v>#DIV/0!</v>
      </c>
      <c r="J123" s="976">
        <f>'Receita-Despesa'!H126</f>
        <v>64240</v>
      </c>
      <c r="K123" s="960"/>
      <c r="L123" s="961">
        <f t="shared" si="102"/>
        <v>-64240</v>
      </c>
      <c r="M123" s="962">
        <f t="shared" si="114"/>
        <v>-1</v>
      </c>
      <c r="N123" s="976">
        <f>'Receita-Despesa'!I126</f>
        <v>64240</v>
      </c>
      <c r="O123" s="960"/>
      <c r="P123" s="961">
        <f t="shared" si="103"/>
        <v>-64240</v>
      </c>
      <c r="Q123" s="962">
        <f t="shared" si="115"/>
        <v>-1</v>
      </c>
      <c r="R123" s="976">
        <f>'Receita-Despesa'!J126</f>
        <v>64240</v>
      </c>
      <c r="S123" s="960"/>
      <c r="T123" s="961">
        <f t="shared" si="104"/>
        <v>-64240</v>
      </c>
      <c r="U123" s="962">
        <f t="shared" si="116"/>
        <v>-1</v>
      </c>
      <c r="V123" s="976">
        <f>'Receita-Despesa'!K126</f>
        <v>64240</v>
      </c>
      <c r="W123" s="960"/>
      <c r="X123" s="961">
        <f t="shared" si="105"/>
        <v>-64240</v>
      </c>
      <c r="Y123" s="962">
        <f t="shared" si="117"/>
        <v>-1</v>
      </c>
      <c r="Z123" s="976">
        <f>'Receita-Despesa'!L126</f>
        <v>64240</v>
      </c>
      <c r="AA123" s="960"/>
      <c r="AB123" s="961">
        <f t="shared" si="106"/>
        <v>-64240</v>
      </c>
      <c r="AC123" s="962">
        <f t="shared" si="118"/>
        <v>-1</v>
      </c>
      <c r="AD123" s="976">
        <f>'Receita-Despesa'!M126</f>
        <v>64240</v>
      </c>
      <c r="AE123" s="960"/>
      <c r="AF123" s="961">
        <f t="shared" si="107"/>
        <v>-64240</v>
      </c>
      <c r="AG123" s="962">
        <f t="shared" si="119"/>
        <v>-1</v>
      </c>
      <c r="AH123" s="976">
        <f>'Receita-Despesa'!N126</f>
        <v>64240</v>
      </c>
      <c r="AI123" s="960"/>
      <c r="AJ123" s="961">
        <f t="shared" si="108"/>
        <v>-64240</v>
      </c>
      <c r="AK123" s="962">
        <f t="shared" si="120"/>
        <v>-1</v>
      </c>
      <c r="AL123" s="976">
        <f>'Receita-Despesa'!O126</f>
        <v>64240</v>
      </c>
      <c r="AM123" s="960"/>
      <c r="AN123" s="961">
        <f t="shared" si="109"/>
        <v>-64240</v>
      </c>
      <c r="AO123" s="962">
        <f t="shared" si="121"/>
        <v>-1</v>
      </c>
      <c r="AP123" s="976">
        <f>'Receita-Despesa'!P126</f>
        <v>64240</v>
      </c>
      <c r="AQ123" s="960"/>
      <c r="AR123" s="961">
        <f t="shared" si="110"/>
        <v>-64240</v>
      </c>
      <c r="AS123" s="962">
        <f t="shared" si="122"/>
        <v>-1</v>
      </c>
      <c r="AT123" s="976">
        <f>'Receita-Despesa'!Q126</f>
        <v>64240</v>
      </c>
      <c r="AU123" s="960"/>
      <c r="AV123" s="961">
        <f t="shared" si="111"/>
        <v>-64240</v>
      </c>
      <c r="AW123" s="962">
        <f t="shared" si="123"/>
        <v>-1</v>
      </c>
      <c r="AX123" s="976">
        <f>'Receita-Despesa'!R126</f>
        <v>64240</v>
      </c>
      <c r="AY123" s="960"/>
      <c r="AZ123" s="961">
        <f t="shared" si="112"/>
        <v>-64240</v>
      </c>
      <c r="BA123" s="962">
        <f t="shared" si="124"/>
        <v>-1</v>
      </c>
      <c r="BB123" s="924">
        <f t="shared" si="100"/>
        <v>770880</v>
      </c>
      <c r="BC123" s="925">
        <f t="shared" ca="1" si="100"/>
        <v>0</v>
      </c>
      <c r="BD123" s="926">
        <f t="shared" ca="1" si="101"/>
        <v>0</v>
      </c>
      <c r="BE123" s="963" t="e">
        <f t="shared" ca="1" si="125"/>
        <v>#DIV/0!</v>
      </c>
      <c r="BF123" s="220"/>
      <c r="BG123" s="226"/>
      <c r="BH123" s="227"/>
      <c r="BI123" s="227"/>
      <c r="BJ123" s="237"/>
      <c r="BK123" s="237"/>
      <c r="BL123" s="237"/>
      <c r="BM123" s="237"/>
      <c r="BN123" s="249"/>
      <c r="BO123" s="237"/>
      <c r="BP123" s="237"/>
      <c r="BQ123" s="237"/>
      <c r="BR123" s="237"/>
      <c r="BS123" s="239"/>
      <c r="BU123" s="100"/>
      <c r="BV123" s="100"/>
    </row>
    <row r="124" spans="1:74" x14ac:dyDescent="0.3">
      <c r="A124" s="874"/>
      <c r="B124" s="234"/>
      <c r="C124" s="274" t="s">
        <v>604</v>
      </c>
      <c r="D124" s="583" t="str">
        <f>'Receita-Despesa'!D127</f>
        <v xml:space="preserve">        7 - Buco-Maxilo-Facial</v>
      </c>
      <c r="E124" s="583"/>
      <c r="F124" s="976">
        <f>'Receita-Despesa'!G128</f>
        <v>241800</v>
      </c>
      <c r="G124" s="960">
        <f t="shared" ca="1" si="126"/>
        <v>0</v>
      </c>
      <c r="H124" s="961">
        <f t="shared" ca="1" si="99"/>
        <v>0</v>
      </c>
      <c r="I124" s="962" t="e">
        <f t="shared" ca="1" si="113"/>
        <v>#DIV/0!</v>
      </c>
      <c r="J124" s="976">
        <f>'Receita-Despesa'!H127</f>
        <v>0</v>
      </c>
      <c r="K124" s="960"/>
      <c r="L124" s="961">
        <f t="shared" si="102"/>
        <v>0</v>
      </c>
      <c r="M124" s="962" t="e">
        <f t="shared" si="114"/>
        <v>#DIV/0!</v>
      </c>
      <c r="N124" s="976">
        <f>'Receita-Despesa'!I127</f>
        <v>0</v>
      </c>
      <c r="O124" s="960"/>
      <c r="P124" s="961">
        <f t="shared" si="103"/>
        <v>0</v>
      </c>
      <c r="Q124" s="962" t="e">
        <f t="shared" si="115"/>
        <v>#DIV/0!</v>
      </c>
      <c r="R124" s="976">
        <f>'Receita-Despesa'!J127</f>
        <v>0</v>
      </c>
      <c r="S124" s="960"/>
      <c r="T124" s="961">
        <f t="shared" si="104"/>
        <v>0</v>
      </c>
      <c r="U124" s="962" t="e">
        <f t="shared" si="116"/>
        <v>#DIV/0!</v>
      </c>
      <c r="V124" s="976">
        <f>'Receita-Despesa'!K127</f>
        <v>0</v>
      </c>
      <c r="W124" s="960"/>
      <c r="X124" s="961">
        <f t="shared" si="105"/>
        <v>0</v>
      </c>
      <c r="Y124" s="962" t="e">
        <f t="shared" si="117"/>
        <v>#DIV/0!</v>
      </c>
      <c r="Z124" s="976">
        <f>'Receita-Despesa'!L127</f>
        <v>0</v>
      </c>
      <c r="AA124" s="960"/>
      <c r="AB124" s="961">
        <f t="shared" si="106"/>
        <v>0</v>
      </c>
      <c r="AC124" s="962" t="e">
        <f t="shared" si="118"/>
        <v>#DIV/0!</v>
      </c>
      <c r="AD124" s="976">
        <f>'Receita-Despesa'!M127</f>
        <v>0</v>
      </c>
      <c r="AE124" s="960"/>
      <c r="AF124" s="961">
        <f t="shared" si="107"/>
        <v>0</v>
      </c>
      <c r="AG124" s="962" t="e">
        <f t="shared" si="119"/>
        <v>#DIV/0!</v>
      </c>
      <c r="AH124" s="976">
        <f>'Receita-Despesa'!N127</f>
        <v>0</v>
      </c>
      <c r="AI124" s="960"/>
      <c r="AJ124" s="961">
        <f t="shared" si="108"/>
        <v>0</v>
      </c>
      <c r="AK124" s="962" t="e">
        <f t="shared" si="120"/>
        <v>#DIV/0!</v>
      </c>
      <c r="AL124" s="976">
        <f>'Receita-Despesa'!O127</f>
        <v>0</v>
      </c>
      <c r="AM124" s="960"/>
      <c r="AN124" s="961">
        <f t="shared" si="109"/>
        <v>0</v>
      </c>
      <c r="AO124" s="962" t="e">
        <f t="shared" si="121"/>
        <v>#DIV/0!</v>
      </c>
      <c r="AP124" s="976">
        <f>'Receita-Despesa'!P127</f>
        <v>0</v>
      </c>
      <c r="AQ124" s="960"/>
      <c r="AR124" s="961">
        <f t="shared" si="110"/>
        <v>0</v>
      </c>
      <c r="AS124" s="962" t="e">
        <f t="shared" si="122"/>
        <v>#DIV/0!</v>
      </c>
      <c r="AT124" s="976">
        <f>'Receita-Despesa'!Q127</f>
        <v>0</v>
      </c>
      <c r="AU124" s="960"/>
      <c r="AV124" s="961">
        <f t="shared" si="111"/>
        <v>0</v>
      </c>
      <c r="AW124" s="962" t="e">
        <f t="shared" si="123"/>
        <v>#DIV/0!</v>
      </c>
      <c r="AX124" s="976">
        <f>'Receita-Despesa'!R127</f>
        <v>0</v>
      </c>
      <c r="AY124" s="960"/>
      <c r="AZ124" s="961">
        <f t="shared" si="112"/>
        <v>0</v>
      </c>
      <c r="BA124" s="962" t="e">
        <f t="shared" si="124"/>
        <v>#DIV/0!</v>
      </c>
      <c r="BB124" s="924">
        <f t="shared" si="100"/>
        <v>241800</v>
      </c>
      <c r="BC124" s="925">
        <f t="shared" ca="1" si="100"/>
        <v>0</v>
      </c>
      <c r="BD124" s="926">
        <f t="shared" ca="1" si="101"/>
        <v>0</v>
      </c>
      <c r="BE124" s="963" t="e">
        <f t="shared" ca="1" si="125"/>
        <v>#DIV/0!</v>
      </c>
      <c r="BF124" s="220"/>
      <c r="BG124" s="226"/>
      <c r="BH124" s="227"/>
      <c r="BI124" s="227"/>
      <c r="BJ124" s="237"/>
      <c r="BK124" s="237"/>
      <c r="BL124" s="237"/>
      <c r="BM124" s="237"/>
      <c r="BN124" s="249"/>
      <c r="BO124" s="237"/>
      <c r="BP124" s="237"/>
      <c r="BQ124" s="237"/>
      <c r="BR124" s="237"/>
      <c r="BS124" s="239"/>
      <c r="BU124" s="100"/>
      <c r="BV124" s="100"/>
    </row>
    <row r="125" spans="1:74" x14ac:dyDescent="0.3">
      <c r="A125" s="874"/>
      <c r="B125" s="234"/>
      <c r="C125" s="274" t="s">
        <v>605</v>
      </c>
      <c r="D125" s="583" t="str">
        <f>'Receita-Despesa'!D128</f>
        <v xml:space="preserve">        8 - Ortopedia</v>
      </c>
      <c r="E125" s="583"/>
      <c r="F125" s="976">
        <f>'Receita-Despesa'!G129</f>
        <v>6393.19</v>
      </c>
      <c r="G125" s="960">
        <f t="shared" ca="1" si="126"/>
        <v>0</v>
      </c>
      <c r="H125" s="961">
        <f ca="1">G125-F125</f>
        <v>0</v>
      </c>
      <c r="I125" s="962" t="e">
        <f ca="1">G125/F125-1</f>
        <v>#DIV/0!</v>
      </c>
      <c r="J125" s="976">
        <f>'Receita-Despesa'!H128</f>
        <v>241800</v>
      </c>
      <c r="K125" s="960"/>
      <c r="L125" s="961">
        <f t="shared" si="102"/>
        <v>-241800</v>
      </c>
      <c r="M125" s="962">
        <f t="shared" si="114"/>
        <v>-1</v>
      </c>
      <c r="N125" s="976">
        <f>'Receita-Despesa'!I128</f>
        <v>241800</v>
      </c>
      <c r="O125" s="960"/>
      <c r="P125" s="961">
        <f t="shared" si="103"/>
        <v>-241800</v>
      </c>
      <c r="Q125" s="962">
        <f t="shared" si="115"/>
        <v>-1</v>
      </c>
      <c r="R125" s="976">
        <f>'Receita-Despesa'!J128</f>
        <v>241800</v>
      </c>
      <c r="S125" s="960"/>
      <c r="T125" s="961">
        <f t="shared" si="104"/>
        <v>-241800</v>
      </c>
      <c r="U125" s="962">
        <f t="shared" si="116"/>
        <v>-1</v>
      </c>
      <c r="V125" s="976">
        <f>'Receita-Despesa'!K128</f>
        <v>241800</v>
      </c>
      <c r="W125" s="960"/>
      <c r="X125" s="961">
        <f t="shared" si="105"/>
        <v>-241800</v>
      </c>
      <c r="Y125" s="962">
        <f t="shared" si="117"/>
        <v>-1</v>
      </c>
      <c r="Z125" s="976">
        <f>'Receita-Despesa'!L128</f>
        <v>241800</v>
      </c>
      <c r="AA125" s="960"/>
      <c r="AB125" s="961">
        <f t="shared" si="106"/>
        <v>-241800</v>
      </c>
      <c r="AC125" s="962">
        <f t="shared" si="118"/>
        <v>-1</v>
      </c>
      <c r="AD125" s="976">
        <f>'Receita-Despesa'!M128</f>
        <v>241800</v>
      </c>
      <c r="AE125" s="960"/>
      <c r="AF125" s="961">
        <f t="shared" si="107"/>
        <v>-241800</v>
      </c>
      <c r="AG125" s="962">
        <f t="shared" si="119"/>
        <v>-1</v>
      </c>
      <c r="AH125" s="976">
        <f>'Receita-Despesa'!N128</f>
        <v>241800</v>
      </c>
      <c r="AI125" s="960"/>
      <c r="AJ125" s="961">
        <f t="shared" si="108"/>
        <v>-241800</v>
      </c>
      <c r="AK125" s="962">
        <f t="shared" si="120"/>
        <v>-1</v>
      </c>
      <c r="AL125" s="976">
        <f>'Receita-Despesa'!O128</f>
        <v>241800</v>
      </c>
      <c r="AM125" s="960"/>
      <c r="AN125" s="961">
        <f t="shared" si="109"/>
        <v>-241800</v>
      </c>
      <c r="AO125" s="962">
        <f t="shared" si="121"/>
        <v>-1</v>
      </c>
      <c r="AP125" s="976">
        <f>'Receita-Despesa'!P128</f>
        <v>241800</v>
      </c>
      <c r="AQ125" s="960"/>
      <c r="AR125" s="961">
        <f t="shared" si="110"/>
        <v>-241800</v>
      </c>
      <c r="AS125" s="962">
        <f t="shared" si="122"/>
        <v>-1</v>
      </c>
      <c r="AT125" s="976">
        <f>'Receita-Despesa'!Q128</f>
        <v>241800</v>
      </c>
      <c r="AU125" s="960"/>
      <c r="AV125" s="961">
        <f t="shared" si="111"/>
        <v>-241800</v>
      </c>
      <c r="AW125" s="962">
        <f t="shared" si="123"/>
        <v>-1</v>
      </c>
      <c r="AX125" s="976">
        <f>'Receita-Despesa'!R128</f>
        <v>241800</v>
      </c>
      <c r="AY125" s="960"/>
      <c r="AZ125" s="961">
        <f t="shared" si="112"/>
        <v>-241800</v>
      </c>
      <c r="BA125" s="962">
        <f t="shared" si="124"/>
        <v>-1</v>
      </c>
      <c r="BB125" s="924">
        <f t="shared" si="100"/>
        <v>2666193.19</v>
      </c>
      <c r="BC125" s="925">
        <f t="shared" ca="1" si="100"/>
        <v>0</v>
      </c>
      <c r="BD125" s="926">
        <f t="shared" ca="1" si="101"/>
        <v>0</v>
      </c>
      <c r="BE125" s="963" t="e">
        <f t="shared" ca="1" si="125"/>
        <v>#DIV/0!</v>
      </c>
      <c r="BF125" s="220"/>
      <c r="BG125" s="226"/>
      <c r="BH125" s="227"/>
      <c r="BI125" s="227"/>
      <c r="BJ125" s="237"/>
      <c r="BK125" s="237"/>
      <c r="BL125" s="237"/>
      <c r="BM125" s="237"/>
      <c r="BN125" s="249"/>
      <c r="BO125" s="237"/>
      <c r="BP125" s="237"/>
      <c r="BQ125" s="237"/>
      <c r="BR125" s="237"/>
      <c r="BS125" s="239"/>
      <c r="BU125" s="100"/>
      <c r="BV125" s="100"/>
    </row>
    <row r="126" spans="1:74" x14ac:dyDescent="0.3">
      <c r="A126" s="874"/>
      <c r="B126" s="234"/>
      <c r="C126" s="274" t="s">
        <v>606</v>
      </c>
      <c r="D126" s="583" t="str">
        <f>'Receita-Despesa'!D129</f>
        <v xml:space="preserve">        9 - Cardiologia</v>
      </c>
      <c r="E126" s="583"/>
      <c r="F126" s="976">
        <f>'Receita-Despesa'!G129</f>
        <v>6393.19</v>
      </c>
      <c r="G126" s="960">
        <f t="shared" ca="1" si="126"/>
        <v>0</v>
      </c>
      <c r="H126" s="961">
        <f t="shared" ca="1" si="99"/>
        <v>0</v>
      </c>
      <c r="I126" s="962" t="e">
        <f t="shared" ca="1" si="113"/>
        <v>#DIV/0!</v>
      </c>
      <c r="J126" s="976">
        <f>'Receita-Despesa'!H129</f>
        <v>6393.19</v>
      </c>
      <c r="K126" s="960"/>
      <c r="L126" s="961">
        <f t="shared" si="102"/>
        <v>-6393.19</v>
      </c>
      <c r="M126" s="962">
        <f t="shared" si="114"/>
        <v>-1</v>
      </c>
      <c r="N126" s="976">
        <f>'Receita-Despesa'!I129</f>
        <v>6393.19</v>
      </c>
      <c r="O126" s="960"/>
      <c r="P126" s="961">
        <f t="shared" si="103"/>
        <v>-6393.19</v>
      </c>
      <c r="Q126" s="962">
        <f t="shared" si="115"/>
        <v>-1</v>
      </c>
      <c r="R126" s="976">
        <f>'Receita-Despesa'!J129</f>
        <v>6393.19</v>
      </c>
      <c r="S126" s="960"/>
      <c r="T126" s="961">
        <f t="shared" si="104"/>
        <v>-6393.19</v>
      </c>
      <c r="U126" s="962">
        <f t="shared" si="116"/>
        <v>-1</v>
      </c>
      <c r="V126" s="976">
        <f>'Receita-Despesa'!K129</f>
        <v>6393.19</v>
      </c>
      <c r="W126" s="960"/>
      <c r="X126" s="961">
        <f t="shared" si="105"/>
        <v>-6393.19</v>
      </c>
      <c r="Y126" s="962">
        <f t="shared" si="117"/>
        <v>-1</v>
      </c>
      <c r="Z126" s="976">
        <f>'Receita-Despesa'!L129</f>
        <v>6393.19</v>
      </c>
      <c r="AA126" s="960"/>
      <c r="AB126" s="961">
        <f t="shared" si="106"/>
        <v>-6393.19</v>
      </c>
      <c r="AC126" s="962">
        <f t="shared" si="118"/>
        <v>-1</v>
      </c>
      <c r="AD126" s="976">
        <f>'Receita-Despesa'!M129</f>
        <v>6393.19</v>
      </c>
      <c r="AE126" s="960"/>
      <c r="AF126" s="961">
        <f t="shared" si="107"/>
        <v>-6393.19</v>
      </c>
      <c r="AG126" s="962">
        <f t="shared" si="119"/>
        <v>-1</v>
      </c>
      <c r="AH126" s="976">
        <f>'Receita-Despesa'!N129</f>
        <v>6393.19</v>
      </c>
      <c r="AI126" s="960"/>
      <c r="AJ126" s="961">
        <f t="shared" si="108"/>
        <v>-6393.19</v>
      </c>
      <c r="AK126" s="962">
        <f t="shared" si="120"/>
        <v>-1</v>
      </c>
      <c r="AL126" s="976">
        <f>'Receita-Despesa'!O129</f>
        <v>6393.19</v>
      </c>
      <c r="AM126" s="960"/>
      <c r="AN126" s="961">
        <f t="shared" si="109"/>
        <v>-6393.19</v>
      </c>
      <c r="AO126" s="962">
        <f t="shared" si="121"/>
        <v>-1</v>
      </c>
      <c r="AP126" s="976">
        <f>'Receita-Despesa'!P129</f>
        <v>6393.19</v>
      </c>
      <c r="AQ126" s="960"/>
      <c r="AR126" s="961">
        <f t="shared" si="110"/>
        <v>-6393.19</v>
      </c>
      <c r="AS126" s="962">
        <f t="shared" si="122"/>
        <v>-1</v>
      </c>
      <c r="AT126" s="976">
        <f>'Receita-Despesa'!Q129</f>
        <v>6393.19</v>
      </c>
      <c r="AU126" s="960"/>
      <c r="AV126" s="961">
        <f t="shared" si="111"/>
        <v>-6393.19</v>
      </c>
      <c r="AW126" s="962">
        <f t="shared" si="123"/>
        <v>-1</v>
      </c>
      <c r="AX126" s="976">
        <f>'Receita-Despesa'!R129</f>
        <v>6393.19</v>
      </c>
      <c r="AY126" s="960"/>
      <c r="AZ126" s="961">
        <f t="shared" si="112"/>
        <v>-6393.19</v>
      </c>
      <c r="BA126" s="962">
        <f t="shared" si="124"/>
        <v>-1</v>
      </c>
      <c r="BB126" s="924">
        <f t="shared" si="100"/>
        <v>76718.280000000013</v>
      </c>
      <c r="BC126" s="925">
        <f t="shared" ca="1" si="100"/>
        <v>0</v>
      </c>
      <c r="BD126" s="926">
        <f t="shared" ca="1" si="101"/>
        <v>0</v>
      </c>
      <c r="BE126" s="963" t="e">
        <f t="shared" ca="1" si="125"/>
        <v>#DIV/0!</v>
      </c>
      <c r="BF126" s="220"/>
      <c r="BG126" s="226"/>
      <c r="BH126" s="227"/>
      <c r="BI126" s="227"/>
      <c r="BJ126" s="237"/>
      <c r="BK126" s="237"/>
      <c r="BL126" s="237"/>
      <c r="BM126" s="237"/>
      <c r="BN126" s="249"/>
      <c r="BO126" s="237"/>
      <c r="BP126" s="237"/>
      <c r="BQ126" s="237"/>
      <c r="BR126" s="237"/>
      <c r="BS126" s="239"/>
      <c r="BU126" s="100"/>
      <c r="BV126" s="100"/>
    </row>
    <row r="127" spans="1:74" x14ac:dyDescent="0.3">
      <c r="A127" s="874"/>
      <c r="B127" s="234"/>
      <c r="C127" s="274" t="s">
        <v>607</v>
      </c>
      <c r="D127" s="583" t="str">
        <f>'Receita-Despesa'!D130</f>
        <v xml:space="preserve">        10 - Infectologia</v>
      </c>
      <c r="E127" s="583"/>
      <c r="F127" s="976">
        <f>'Receita-Despesa'!G130</f>
        <v>17300</v>
      </c>
      <c r="G127" s="960">
        <f t="shared" ca="1" si="126"/>
        <v>0</v>
      </c>
      <c r="H127" s="961">
        <f t="shared" ca="1" si="99"/>
        <v>0</v>
      </c>
      <c r="I127" s="962" t="e">
        <f t="shared" ca="1" si="113"/>
        <v>#DIV/0!</v>
      </c>
      <c r="J127" s="976">
        <f>'Receita-Despesa'!H130</f>
        <v>17300</v>
      </c>
      <c r="K127" s="960"/>
      <c r="L127" s="961">
        <f t="shared" si="102"/>
        <v>-17300</v>
      </c>
      <c r="M127" s="962">
        <f t="shared" si="114"/>
        <v>-1</v>
      </c>
      <c r="N127" s="976">
        <f>'Receita-Despesa'!I130</f>
        <v>17300</v>
      </c>
      <c r="O127" s="960"/>
      <c r="P127" s="961">
        <f t="shared" si="103"/>
        <v>-17300</v>
      </c>
      <c r="Q127" s="962">
        <f t="shared" si="115"/>
        <v>-1</v>
      </c>
      <c r="R127" s="976">
        <f>'Receita-Despesa'!J130</f>
        <v>17300</v>
      </c>
      <c r="S127" s="960"/>
      <c r="T127" s="961">
        <f t="shared" si="104"/>
        <v>-17300</v>
      </c>
      <c r="U127" s="962">
        <f t="shared" si="116"/>
        <v>-1</v>
      </c>
      <c r="V127" s="976">
        <f>'Receita-Despesa'!K130</f>
        <v>17300</v>
      </c>
      <c r="W127" s="960"/>
      <c r="X127" s="961">
        <f t="shared" si="105"/>
        <v>-17300</v>
      </c>
      <c r="Y127" s="962">
        <f t="shared" si="117"/>
        <v>-1</v>
      </c>
      <c r="Z127" s="976">
        <f>'Receita-Despesa'!L130</f>
        <v>17300</v>
      </c>
      <c r="AA127" s="960"/>
      <c r="AB127" s="961">
        <f t="shared" si="106"/>
        <v>-17300</v>
      </c>
      <c r="AC127" s="962">
        <f t="shared" si="118"/>
        <v>-1</v>
      </c>
      <c r="AD127" s="976">
        <f>'Receita-Despesa'!M130</f>
        <v>17300</v>
      </c>
      <c r="AE127" s="960"/>
      <c r="AF127" s="961">
        <f t="shared" si="107"/>
        <v>-17300</v>
      </c>
      <c r="AG127" s="962">
        <f t="shared" si="119"/>
        <v>-1</v>
      </c>
      <c r="AH127" s="976">
        <f>'Receita-Despesa'!N130</f>
        <v>17300</v>
      </c>
      <c r="AI127" s="960"/>
      <c r="AJ127" s="961">
        <f t="shared" si="108"/>
        <v>-17300</v>
      </c>
      <c r="AK127" s="962">
        <f t="shared" si="120"/>
        <v>-1</v>
      </c>
      <c r="AL127" s="976">
        <f>'Receita-Despesa'!O130</f>
        <v>17300</v>
      </c>
      <c r="AM127" s="960"/>
      <c r="AN127" s="961">
        <f t="shared" si="109"/>
        <v>-17300</v>
      </c>
      <c r="AO127" s="962">
        <f t="shared" si="121"/>
        <v>-1</v>
      </c>
      <c r="AP127" s="976">
        <f>'Receita-Despesa'!P130</f>
        <v>17300</v>
      </c>
      <c r="AQ127" s="960"/>
      <c r="AR127" s="961">
        <f t="shared" si="110"/>
        <v>-17300</v>
      </c>
      <c r="AS127" s="962">
        <f t="shared" si="122"/>
        <v>-1</v>
      </c>
      <c r="AT127" s="976">
        <f>'Receita-Despesa'!Q130</f>
        <v>17300</v>
      </c>
      <c r="AU127" s="960"/>
      <c r="AV127" s="961">
        <f t="shared" si="111"/>
        <v>-17300</v>
      </c>
      <c r="AW127" s="962">
        <f t="shared" si="123"/>
        <v>-1</v>
      </c>
      <c r="AX127" s="976">
        <f>'Receita-Despesa'!R130</f>
        <v>17300</v>
      </c>
      <c r="AY127" s="960"/>
      <c r="AZ127" s="961">
        <f t="shared" si="112"/>
        <v>-17300</v>
      </c>
      <c r="BA127" s="962">
        <f t="shared" si="124"/>
        <v>-1</v>
      </c>
      <c r="BB127" s="924">
        <f t="shared" si="100"/>
        <v>207600</v>
      </c>
      <c r="BC127" s="925">
        <f t="shared" ca="1" si="100"/>
        <v>0</v>
      </c>
      <c r="BD127" s="926">
        <f t="shared" ca="1" si="101"/>
        <v>0</v>
      </c>
      <c r="BE127" s="963" t="e">
        <f t="shared" ca="1" si="125"/>
        <v>#DIV/0!</v>
      </c>
      <c r="BF127" s="220"/>
      <c r="BG127" s="226"/>
      <c r="BH127" s="227"/>
      <c r="BI127" s="227"/>
      <c r="BJ127" s="237"/>
      <c r="BK127" s="237"/>
      <c r="BL127" s="237"/>
      <c r="BM127" s="237"/>
      <c r="BN127" s="249"/>
      <c r="BO127" s="237"/>
      <c r="BP127" s="237"/>
      <c r="BQ127" s="237"/>
      <c r="BR127" s="237"/>
      <c r="BS127" s="239"/>
      <c r="BU127" s="100"/>
      <c r="BV127" s="100"/>
    </row>
    <row r="128" spans="1:74" x14ac:dyDescent="0.3">
      <c r="A128" s="874"/>
      <c r="B128" s="234"/>
      <c r="C128" s="274" t="s">
        <v>608</v>
      </c>
      <c r="D128" s="583" t="str">
        <f>'Receita-Despesa'!D131</f>
        <v xml:space="preserve">        11 - Terapia Intensiva Pediátrica</v>
      </c>
      <c r="E128" s="583"/>
      <c r="F128" s="976">
        <f>'Receita-Despesa'!G131</f>
        <v>130000</v>
      </c>
      <c r="G128" s="960">
        <f t="shared" ca="1" si="126"/>
        <v>0</v>
      </c>
      <c r="H128" s="961">
        <f t="shared" ca="1" si="99"/>
        <v>0</v>
      </c>
      <c r="I128" s="962" t="e">
        <f t="shared" ca="1" si="113"/>
        <v>#DIV/0!</v>
      </c>
      <c r="J128" s="976">
        <f>'Receita-Despesa'!H131</f>
        <v>130000</v>
      </c>
      <c r="K128" s="960"/>
      <c r="L128" s="961">
        <f t="shared" si="102"/>
        <v>-130000</v>
      </c>
      <c r="M128" s="962">
        <f t="shared" si="114"/>
        <v>-1</v>
      </c>
      <c r="N128" s="976">
        <f>'Receita-Despesa'!I131</f>
        <v>130000</v>
      </c>
      <c r="O128" s="960"/>
      <c r="P128" s="961">
        <f t="shared" si="103"/>
        <v>-130000</v>
      </c>
      <c r="Q128" s="962">
        <f t="shared" si="115"/>
        <v>-1</v>
      </c>
      <c r="R128" s="976">
        <f>'Receita-Despesa'!J131</f>
        <v>130000</v>
      </c>
      <c r="S128" s="960"/>
      <c r="T128" s="961">
        <f t="shared" si="104"/>
        <v>-130000</v>
      </c>
      <c r="U128" s="962">
        <f t="shared" si="116"/>
        <v>-1</v>
      </c>
      <c r="V128" s="976">
        <f>'Receita-Despesa'!K131</f>
        <v>130000</v>
      </c>
      <c r="W128" s="960"/>
      <c r="X128" s="961">
        <f t="shared" si="105"/>
        <v>-130000</v>
      </c>
      <c r="Y128" s="962">
        <f t="shared" si="117"/>
        <v>-1</v>
      </c>
      <c r="Z128" s="976">
        <f>'Receita-Despesa'!L131</f>
        <v>130000</v>
      </c>
      <c r="AA128" s="960"/>
      <c r="AB128" s="961">
        <f t="shared" si="106"/>
        <v>-130000</v>
      </c>
      <c r="AC128" s="962">
        <f t="shared" si="118"/>
        <v>-1</v>
      </c>
      <c r="AD128" s="976">
        <f>'Receita-Despesa'!M131</f>
        <v>130000</v>
      </c>
      <c r="AE128" s="960"/>
      <c r="AF128" s="961">
        <f t="shared" si="107"/>
        <v>-130000</v>
      </c>
      <c r="AG128" s="962">
        <f t="shared" si="119"/>
        <v>-1</v>
      </c>
      <c r="AH128" s="976">
        <f>'Receita-Despesa'!N131</f>
        <v>130000</v>
      </c>
      <c r="AI128" s="960"/>
      <c r="AJ128" s="961">
        <f t="shared" si="108"/>
        <v>-130000</v>
      </c>
      <c r="AK128" s="962">
        <f t="shared" si="120"/>
        <v>-1</v>
      </c>
      <c r="AL128" s="976">
        <f>'Receita-Despesa'!O131</f>
        <v>130000</v>
      </c>
      <c r="AM128" s="960"/>
      <c r="AN128" s="961">
        <f t="shared" si="109"/>
        <v>-130000</v>
      </c>
      <c r="AO128" s="962">
        <f t="shared" si="121"/>
        <v>-1</v>
      </c>
      <c r="AP128" s="976">
        <f>'Receita-Despesa'!P131</f>
        <v>130000</v>
      </c>
      <c r="AQ128" s="960"/>
      <c r="AR128" s="961">
        <f t="shared" si="110"/>
        <v>-130000</v>
      </c>
      <c r="AS128" s="962">
        <f t="shared" si="122"/>
        <v>-1</v>
      </c>
      <c r="AT128" s="976">
        <f>'Receita-Despesa'!Q131</f>
        <v>130000</v>
      </c>
      <c r="AU128" s="960"/>
      <c r="AV128" s="961">
        <f t="shared" si="111"/>
        <v>-130000</v>
      </c>
      <c r="AW128" s="962">
        <f t="shared" si="123"/>
        <v>-1</v>
      </c>
      <c r="AX128" s="976">
        <f>'Receita-Despesa'!R131</f>
        <v>130000</v>
      </c>
      <c r="AY128" s="960"/>
      <c r="AZ128" s="961">
        <f t="shared" si="112"/>
        <v>-130000</v>
      </c>
      <c r="BA128" s="962">
        <f t="shared" si="124"/>
        <v>-1</v>
      </c>
      <c r="BB128" s="924">
        <f t="shared" si="100"/>
        <v>1560000</v>
      </c>
      <c r="BC128" s="925">
        <f t="shared" ca="1" si="100"/>
        <v>0</v>
      </c>
      <c r="BD128" s="926">
        <f t="shared" ca="1" si="101"/>
        <v>0</v>
      </c>
      <c r="BE128" s="963" t="e">
        <f t="shared" ca="1" si="125"/>
        <v>#DIV/0!</v>
      </c>
      <c r="BF128" s="220"/>
      <c r="BG128" s="226"/>
      <c r="BH128" s="227"/>
      <c r="BI128" s="227"/>
      <c r="BJ128" s="237"/>
      <c r="BK128" s="237"/>
      <c r="BL128" s="237"/>
      <c r="BM128" s="237"/>
      <c r="BN128" s="249"/>
      <c r="BO128" s="237"/>
      <c r="BP128" s="237"/>
      <c r="BQ128" s="237"/>
      <c r="BR128" s="237"/>
      <c r="BS128" s="239"/>
      <c r="BU128" s="100"/>
      <c r="BV128" s="100"/>
    </row>
    <row r="129" spans="1:74" x14ac:dyDescent="0.3">
      <c r="A129" s="874"/>
      <c r="B129" s="234"/>
      <c r="C129" s="274" t="s">
        <v>609</v>
      </c>
      <c r="D129" s="583" t="str">
        <f>'Receita-Despesa'!D132</f>
        <v xml:space="preserve">        12 - Terapia Intensiva Adulto</v>
      </c>
      <c r="E129" s="583"/>
      <c r="F129" s="976">
        <f>'Receita-Despesa'!G132</f>
        <v>135600</v>
      </c>
      <c r="G129" s="960">
        <f t="shared" ca="1" si="126"/>
        <v>0</v>
      </c>
      <c r="H129" s="961">
        <f t="shared" ca="1" si="99"/>
        <v>0</v>
      </c>
      <c r="I129" s="962" t="e">
        <f t="shared" ca="1" si="113"/>
        <v>#DIV/0!</v>
      </c>
      <c r="J129" s="976">
        <f>'Receita-Despesa'!H132</f>
        <v>135600</v>
      </c>
      <c r="K129" s="960"/>
      <c r="L129" s="961">
        <f t="shared" si="102"/>
        <v>-135600</v>
      </c>
      <c r="M129" s="962">
        <f t="shared" si="114"/>
        <v>-1</v>
      </c>
      <c r="N129" s="976">
        <f>'Receita-Despesa'!I132</f>
        <v>135600</v>
      </c>
      <c r="O129" s="960"/>
      <c r="P129" s="961">
        <f t="shared" si="103"/>
        <v>-135600</v>
      </c>
      <c r="Q129" s="962">
        <f t="shared" si="115"/>
        <v>-1</v>
      </c>
      <c r="R129" s="976">
        <f>'Receita-Despesa'!J132</f>
        <v>135600</v>
      </c>
      <c r="S129" s="960"/>
      <c r="T129" s="961">
        <f t="shared" si="104"/>
        <v>-135600</v>
      </c>
      <c r="U129" s="962">
        <f t="shared" si="116"/>
        <v>-1</v>
      </c>
      <c r="V129" s="976">
        <f>'Receita-Despesa'!K132</f>
        <v>135600</v>
      </c>
      <c r="W129" s="960"/>
      <c r="X129" s="961">
        <f t="shared" si="105"/>
        <v>-135600</v>
      </c>
      <c r="Y129" s="962">
        <f t="shared" si="117"/>
        <v>-1</v>
      </c>
      <c r="Z129" s="976">
        <f>'Receita-Despesa'!L132</f>
        <v>135600</v>
      </c>
      <c r="AA129" s="960"/>
      <c r="AB129" s="961">
        <f t="shared" si="106"/>
        <v>-135600</v>
      </c>
      <c r="AC129" s="962">
        <f t="shared" si="118"/>
        <v>-1</v>
      </c>
      <c r="AD129" s="976">
        <f>'Receita-Despesa'!M132</f>
        <v>135600</v>
      </c>
      <c r="AE129" s="960"/>
      <c r="AF129" s="961">
        <f t="shared" si="107"/>
        <v>-135600</v>
      </c>
      <c r="AG129" s="962">
        <f t="shared" si="119"/>
        <v>-1</v>
      </c>
      <c r="AH129" s="976">
        <f>'Receita-Despesa'!N132</f>
        <v>135600</v>
      </c>
      <c r="AI129" s="960"/>
      <c r="AJ129" s="961">
        <f t="shared" si="108"/>
        <v>-135600</v>
      </c>
      <c r="AK129" s="962">
        <f t="shared" si="120"/>
        <v>-1</v>
      </c>
      <c r="AL129" s="976">
        <f>'Receita-Despesa'!O132</f>
        <v>135600</v>
      </c>
      <c r="AM129" s="960"/>
      <c r="AN129" s="961">
        <f t="shared" si="109"/>
        <v>-135600</v>
      </c>
      <c r="AO129" s="962">
        <f t="shared" si="121"/>
        <v>-1</v>
      </c>
      <c r="AP129" s="976">
        <f>'Receita-Despesa'!P132</f>
        <v>135600</v>
      </c>
      <c r="AQ129" s="960"/>
      <c r="AR129" s="961">
        <f t="shared" si="110"/>
        <v>-135600</v>
      </c>
      <c r="AS129" s="962">
        <f t="shared" si="122"/>
        <v>-1</v>
      </c>
      <c r="AT129" s="976">
        <f>'Receita-Despesa'!Q132</f>
        <v>135600</v>
      </c>
      <c r="AU129" s="960"/>
      <c r="AV129" s="961">
        <f t="shared" si="111"/>
        <v>-135600</v>
      </c>
      <c r="AW129" s="962">
        <f t="shared" si="123"/>
        <v>-1</v>
      </c>
      <c r="AX129" s="976">
        <f>'Receita-Despesa'!R132</f>
        <v>135600</v>
      </c>
      <c r="AY129" s="960"/>
      <c r="AZ129" s="961">
        <f t="shared" si="112"/>
        <v>-135600</v>
      </c>
      <c r="BA129" s="962">
        <f t="shared" si="124"/>
        <v>-1</v>
      </c>
      <c r="BB129" s="924">
        <f t="shared" si="100"/>
        <v>1627200</v>
      </c>
      <c r="BC129" s="925">
        <f t="shared" ca="1" si="100"/>
        <v>0</v>
      </c>
      <c r="BD129" s="926">
        <f t="shared" ca="1" si="101"/>
        <v>0</v>
      </c>
      <c r="BE129" s="963" t="e">
        <f t="shared" ca="1" si="125"/>
        <v>#DIV/0!</v>
      </c>
      <c r="BF129" s="220"/>
      <c r="BG129" s="226"/>
      <c r="BH129" s="227"/>
      <c r="BI129" s="227"/>
      <c r="BJ129" s="237"/>
      <c r="BK129" s="237"/>
      <c r="BL129" s="237"/>
      <c r="BM129" s="237"/>
      <c r="BN129" s="249"/>
      <c r="BO129" s="237"/>
      <c r="BP129" s="237"/>
      <c r="BQ129" s="237"/>
      <c r="BR129" s="237"/>
      <c r="BS129" s="239"/>
      <c r="BU129" s="100"/>
      <c r="BV129" s="100"/>
    </row>
    <row r="130" spans="1:74" x14ac:dyDescent="0.3">
      <c r="A130" s="874"/>
      <c r="B130" s="234"/>
      <c r="C130" s="274" t="s">
        <v>610</v>
      </c>
      <c r="D130" s="583" t="str">
        <f>'Receita-Despesa'!D133</f>
        <v xml:space="preserve">        13 - Clínica Médica</v>
      </c>
      <c r="E130" s="583"/>
      <c r="F130" s="976">
        <f>'Receita-Despesa'!G133</f>
        <v>46000</v>
      </c>
      <c r="G130" s="960">
        <f t="shared" ca="1" si="126"/>
        <v>0</v>
      </c>
      <c r="H130" s="961">
        <f t="shared" ca="1" si="99"/>
        <v>0</v>
      </c>
      <c r="I130" s="962" t="e">
        <f t="shared" ca="1" si="113"/>
        <v>#DIV/0!</v>
      </c>
      <c r="J130" s="976">
        <f>'Receita-Despesa'!H133</f>
        <v>46000</v>
      </c>
      <c r="K130" s="960"/>
      <c r="L130" s="961">
        <f t="shared" si="102"/>
        <v>-46000</v>
      </c>
      <c r="M130" s="962">
        <f t="shared" si="114"/>
        <v>-1</v>
      </c>
      <c r="N130" s="976">
        <f>'Receita-Despesa'!I133</f>
        <v>46000</v>
      </c>
      <c r="O130" s="960"/>
      <c r="P130" s="961">
        <f t="shared" si="103"/>
        <v>-46000</v>
      </c>
      <c r="Q130" s="962">
        <f t="shared" si="115"/>
        <v>-1</v>
      </c>
      <c r="R130" s="976">
        <f>'Receita-Despesa'!J133</f>
        <v>46000</v>
      </c>
      <c r="S130" s="960"/>
      <c r="T130" s="961">
        <f t="shared" si="104"/>
        <v>-46000</v>
      </c>
      <c r="U130" s="962">
        <f t="shared" si="116"/>
        <v>-1</v>
      </c>
      <c r="V130" s="976">
        <f>'Receita-Despesa'!K133</f>
        <v>46000</v>
      </c>
      <c r="W130" s="960"/>
      <c r="X130" s="961">
        <f t="shared" si="105"/>
        <v>-46000</v>
      </c>
      <c r="Y130" s="962">
        <f t="shared" si="117"/>
        <v>-1</v>
      </c>
      <c r="Z130" s="976">
        <f>'Receita-Despesa'!L133</f>
        <v>46000</v>
      </c>
      <c r="AA130" s="960"/>
      <c r="AB130" s="961">
        <f t="shared" si="106"/>
        <v>-46000</v>
      </c>
      <c r="AC130" s="962">
        <f t="shared" si="118"/>
        <v>-1</v>
      </c>
      <c r="AD130" s="976">
        <f>'Receita-Despesa'!M133</f>
        <v>46000</v>
      </c>
      <c r="AE130" s="960"/>
      <c r="AF130" s="961">
        <f t="shared" si="107"/>
        <v>-46000</v>
      </c>
      <c r="AG130" s="962">
        <f t="shared" si="119"/>
        <v>-1</v>
      </c>
      <c r="AH130" s="976">
        <f>'Receita-Despesa'!N133</f>
        <v>46000</v>
      </c>
      <c r="AI130" s="960"/>
      <c r="AJ130" s="961">
        <f t="shared" si="108"/>
        <v>-46000</v>
      </c>
      <c r="AK130" s="962">
        <f t="shared" si="120"/>
        <v>-1</v>
      </c>
      <c r="AL130" s="976">
        <f>'Receita-Despesa'!O133</f>
        <v>46000</v>
      </c>
      <c r="AM130" s="960"/>
      <c r="AN130" s="961">
        <f t="shared" si="109"/>
        <v>-46000</v>
      </c>
      <c r="AO130" s="962">
        <f t="shared" si="121"/>
        <v>-1</v>
      </c>
      <c r="AP130" s="976">
        <f>'Receita-Despesa'!P133</f>
        <v>46000</v>
      </c>
      <c r="AQ130" s="960"/>
      <c r="AR130" s="961">
        <f t="shared" si="110"/>
        <v>-46000</v>
      </c>
      <c r="AS130" s="962">
        <f t="shared" si="122"/>
        <v>-1</v>
      </c>
      <c r="AT130" s="976">
        <f>'Receita-Despesa'!Q133</f>
        <v>46000</v>
      </c>
      <c r="AU130" s="960"/>
      <c r="AV130" s="961">
        <f t="shared" si="111"/>
        <v>-46000</v>
      </c>
      <c r="AW130" s="962">
        <f t="shared" si="123"/>
        <v>-1</v>
      </c>
      <c r="AX130" s="976">
        <f>'Receita-Despesa'!R133</f>
        <v>46000</v>
      </c>
      <c r="AY130" s="960"/>
      <c r="AZ130" s="961">
        <f t="shared" si="112"/>
        <v>-46000</v>
      </c>
      <c r="BA130" s="962">
        <f t="shared" si="124"/>
        <v>-1</v>
      </c>
      <c r="BB130" s="924">
        <f t="shared" si="100"/>
        <v>552000</v>
      </c>
      <c r="BC130" s="925">
        <f t="shared" ca="1" si="100"/>
        <v>0</v>
      </c>
      <c r="BD130" s="926">
        <f t="shared" ca="1" si="101"/>
        <v>0</v>
      </c>
      <c r="BE130" s="963" t="e">
        <f t="shared" ca="1" si="125"/>
        <v>#DIV/0!</v>
      </c>
      <c r="BF130" s="220"/>
      <c r="BG130" s="226"/>
      <c r="BH130" s="227"/>
      <c r="BI130" s="227"/>
      <c r="BJ130" s="237"/>
      <c r="BK130" s="237"/>
      <c r="BL130" s="237"/>
      <c r="BM130" s="237"/>
      <c r="BN130" s="249"/>
      <c r="BO130" s="237"/>
      <c r="BP130" s="237"/>
      <c r="BQ130" s="237"/>
      <c r="BR130" s="237"/>
      <c r="BS130" s="239"/>
      <c r="BU130" s="100"/>
      <c r="BV130" s="100"/>
    </row>
    <row r="131" spans="1:74" x14ac:dyDescent="0.3">
      <c r="A131" s="874"/>
      <c r="B131" s="234"/>
      <c r="C131" s="274" t="s">
        <v>611</v>
      </c>
      <c r="D131" s="583" t="str">
        <f>'Receita-Despesa'!D134</f>
        <v xml:space="preserve">        14 - Urgência e Emergência</v>
      </c>
      <c r="E131" s="583"/>
      <c r="F131" s="976">
        <f>'Receita-Despesa'!G134</f>
        <v>77970</v>
      </c>
      <c r="G131" s="960">
        <f t="shared" ca="1" si="126"/>
        <v>0</v>
      </c>
      <c r="H131" s="961">
        <f t="shared" ca="1" si="99"/>
        <v>0</v>
      </c>
      <c r="I131" s="962" t="e">
        <f t="shared" ca="1" si="113"/>
        <v>#DIV/0!</v>
      </c>
      <c r="J131" s="976">
        <f>'Receita-Despesa'!H134</f>
        <v>77970</v>
      </c>
      <c r="K131" s="960"/>
      <c r="L131" s="961">
        <f t="shared" si="102"/>
        <v>-77970</v>
      </c>
      <c r="M131" s="962">
        <f t="shared" si="114"/>
        <v>-1</v>
      </c>
      <c r="N131" s="976">
        <f>'Receita-Despesa'!I134</f>
        <v>77970</v>
      </c>
      <c r="O131" s="960"/>
      <c r="P131" s="961">
        <f t="shared" si="103"/>
        <v>-77970</v>
      </c>
      <c r="Q131" s="962">
        <f t="shared" si="115"/>
        <v>-1</v>
      </c>
      <c r="R131" s="976">
        <f>'Receita-Despesa'!J134</f>
        <v>77970</v>
      </c>
      <c r="S131" s="960"/>
      <c r="T131" s="961">
        <f t="shared" si="104"/>
        <v>-77970</v>
      </c>
      <c r="U131" s="962">
        <f t="shared" si="116"/>
        <v>-1</v>
      </c>
      <c r="V131" s="976">
        <f>'Receita-Despesa'!K134</f>
        <v>77970</v>
      </c>
      <c r="W131" s="960"/>
      <c r="X131" s="961">
        <f t="shared" si="105"/>
        <v>-77970</v>
      </c>
      <c r="Y131" s="962">
        <f t="shared" si="117"/>
        <v>-1</v>
      </c>
      <c r="Z131" s="976">
        <f>'Receita-Despesa'!L134</f>
        <v>77970</v>
      </c>
      <c r="AA131" s="960"/>
      <c r="AB131" s="961">
        <f t="shared" si="106"/>
        <v>-77970</v>
      </c>
      <c r="AC131" s="962">
        <f t="shared" si="118"/>
        <v>-1</v>
      </c>
      <c r="AD131" s="976">
        <f>'Receita-Despesa'!M134</f>
        <v>77970</v>
      </c>
      <c r="AE131" s="960"/>
      <c r="AF131" s="961">
        <f t="shared" si="107"/>
        <v>-77970</v>
      </c>
      <c r="AG131" s="962">
        <f t="shared" si="119"/>
        <v>-1</v>
      </c>
      <c r="AH131" s="976">
        <f>'Receita-Despesa'!N134</f>
        <v>77970</v>
      </c>
      <c r="AI131" s="960"/>
      <c r="AJ131" s="961">
        <f t="shared" si="108"/>
        <v>-77970</v>
      </c>
      <c r="AK131" s="962">
        <f t="shared" si="120"/>
        <v>-1</v>
      </c>
      <c r="AL131" s="976">
        <f>'Receita-Despesa'!O134</f>
        <v>77970</v>
      </c>
      <c r="AM131" s="960"/>
      <c r="AN131" s="961">
        <f t="shared" si="109"/>
        <v>-77970</v>
      </c>
      <c r="AO131" s="962">
        <f t="shared" si="121"/>
        <v>-1</v>
      </c>
      <c r="AP131" s="976">
        <f>'Receita-Despesa'!P134</f>
        <v>77970</v>
      </c>
      <c r="AQ131" s="960"/>
      <c r="AR131" s="961">
        <f t="shared" si="110"/>
        <v>-77970</v>
      </c>
      <c r="AS131" s="962">
        <f t="shared" si="122"/>
        <v>-1</v>
      </c>
      <c r="AT131" s="976">
        <f>'Receita-Despesa'!Q134</f>
        <v>77970</v>
      </c>
      <c r="AU131" s="960"/>
      <c r="AV131" s="961">
        <f t="shared" si="111"/>
        <v>-77970</v>
      </c>
      <c r="AW131" s="962">
        <f t="shared" si="123"/>
        <v>-1</v>
      </c>
      <c r="AX131" s="976">
        <f>'Receita-Despesa'!R134</f>
        <v>77970</v>
      </c>
      <c r="AY131" s="960"/>
      <c r="AZ131" s="961">
        <f t="shared" si="112"/>
        <v>-77970</v>
      </c>
      <c r="BA131" s="962">
        <f t="shared" si="124"/>
        <v>-1</v>
      </c>
      <c r="BB131" s="924">
        <f t="shared" si="100"/>
        <v>935640</v>
      </c>
      <c r="BC131" s="925">
        <f t="shared" ca="1" si="100"/>
        <v>0</v>
      </c>
      <c r="BD131" s="926">
        <f t="shared" ca="1" si="101"/>
        <v>0</v>
      </c>
      <c r="BE131" s="963" t="e">
        <f t="shared" ca="1" si="125"/>
        <v>#DIV/0!</v>
      </c>
      <c r="BF131" s="220"/>
      <c r="BG131" s="226"/>
      <c r="BH131" s="227"/>
      <c r="BI131" s="227"/>
      <c r="BJ131" s="237"/>
      <c r="BK131" s="237"/>
      <c r="BL131" s="237"/>
      <c r="BM131" s="237"/>
      <c r="BN131" s="249"/>
      <c r="BO131" s="237"/>
      <c r="BP131" s="237"/>
      <c r="BQ131" s="237"/>
      <c r="BR131" s="237"/>
      <c r="BS131" s="239"/>
      <c r="BU131" s="100"/>
      <c r="BV131" s="100"/>
    </row>
    <row r="132" spans="1:74" x14ac:dyDescent="0.3">
      <c r="A132" s="874"/>
      <c r="B132" s="234"/>
      <c r="C132" s="274" t="s">
        <v>612</v>
      </c>
      <c r="D132" s="583" t="str">
        <f>'Receita-Despesa'!D135</f>
        <v xml:space="preserve">        15 - Anestesiologia</v>
      </c>
      <c r="E132" s="583"/>
      <c r="F132" s="976">
        <f>'Receita-Despesa'!G135</f>
        <v>147700</v>
      </c>
      <c r="G132" s="960">
        <f t="shared" ca="1" si="126"/>
        <v>0</v>
      </c>
      <c r="H132" s="961">
        <f t="shared" ca="1" si="99"/>
        <v>0</v>
      </c>
      <c r="I132" s="962" t="e">
        <f t="shared" ca="1" si="113"/>
        <v>#DIV/0!</v>
      </c>
      <c r="J132" s="976">
        <f>'Receita-Despesa'!H135</f>
        <v>147700</v>
      </c>
      <c r="K132" s="960"/>
      <c r="L132" s="961">
        <f t="shared" si="102"/>
        <v>-147700</v>
      </c>
      <c r="M132" s="962">
        <f t="shared" si="114"/>
        <v>-1</v>
      </c>
      <c r="N132" s="976">
        <f>'Receita-Despesa'!I135</f>
        <v>147700</v>
      </c>
      <c r="O132" s="960"/>
      <c r="P132" s="961">
        <f t="shared" si="103"/>
        <v>-147700</v>
      </c>
      <c r="Q132" s="962">
        <f t="shared" si="115"/>
        <v>-1</v>
      </c>
      <c r="R132" s="976">
        <f>'Receita-Despesa'!J135</f>
        <v>147700</v>
      </c>
      <c r="S132" s="960"/>
      <c r="T132" s="961">
        <f t="shared" si="104"/>
        <v>-147700</v>
      </c>
      <c r="U132" s="962">
        <f t="shared" si="116"/>
        <v>-1</v>
      </c>
      <c r="V132" s="976">
        <f>'Receita-Despesa'!K135</f>
        <v>147700</v>
      </c>
      <c r="W132" s="960"/>
      <c r="X132" s="961">
        <f t="shared" si="105"/>
        <v>-147700</v>
      </c>
      <c r="Y132" s="962">
        <f t="shared" si="117"/>
        <v>-1</v>
      </c>
      <c r="Z132" s="976">
        <f>'Receita-Despesa'!L135</f>
        <v>147700</v>
      </c>
      <c r="AA132" s="960"/>
      <c r="AB132" s="961">
        <f t="shared" si="106"/>
        <v>-147700</v>
      </c>
      <c r="AC132" s="962">
        <f t="shared" si="118"/>
        <v>-1</v>
      </c>
      <c r="AD132" s="976">
        <f>'Receita-Despesa'!M135</f>
        <v>147700</v>
      </c>
      <c r="AE132" s="960"/>
      <c r="AF132" s="961">
        <f t="shared" si="107"/>
        <v>-147700</v>
      </c>
      <c r="AG132" s="962">
        <f t="shared" si="119"/>
        <v>-1</v>
      </c>
      <c r="AH132" s="976">
        <f>'Receita-Despesa'!N135</f>
        <v>147700</v>
      </c>
      <c r="AI132" s="960"/>
      <c r="AJ132" s="961">
        <f t="shared" si="108"/>
        <v>-147700</v>
      </c>
      <c r="AK132" s="962">
        <f t="shared" si="120"/>
        <v>-1</v>
      </c>
      <c r="AL132" s="976">
        <f>'Receita-Despesa'!O135</f>
        <v>147700</v>
      </c>
      <c r="AM132" s="960"/>
      <c r="AN132" s="961">
        <f t="shared" si="109"/>
        <v>-147700</v>
      </c>
      <c r="AO132" s="962">
        <f t="shared" si="121"/>
        <v>-1</v>
      </c>
      <c r="AP132" s="976">
        <f>'Receita-Despesa'!P135</f>
        <v>147700</v>
      </c>
      <c r="AQ132" s="960"/>
      <c r="AR132" s="961">
        <f t="shared" si="110"/>
        <v>-147700</v>
      </c>
      <c r="AS132" s="962">
        <f t="shared" si="122"/>
        <v>-1</v>
      </c>
      <c r="AT132" s="976">
        <f>'Receita-Despesa'!Q135</f>
        <v>147700</v>
      </c>
      <c r="AU132" s="960"/>
      <c r="AV132" s="961">
        <f t="shared" si="111"/>
        <v>-147700</v>
      </c>
      <c r="AW132" s="962">
        <f t="shared" si="123"/>
        <v>-1</v>
      </c>
      <c r="AX132" s="976">
        <f>'Receita-Despesa'!R135</f>
        <v>147700</v>
      </c>
      <c r="AY132" s="960"/>
      <c r="AZ132" s="961">
        <f t="shared" si="112"/>
        <v>-147700</v>
      </c>
      <c r="BA132" s="962">
        <f t="shared" si="124"/>
        <v>-1</v>
      </c>
      <c r="BB132" s="924">
        <f t="shared" si="100"/>
        <v>1772400</v>
      </c>
      <c r="BC132" s="925">
        <f t="shared" ca="1" si="100"/>
        <v>0</v>
      </c>
      <c r="BD132" s="926">
        <f t="shared" ca="1" si="101"/>
        <v>0</v>
      </c>
      <c r="BE132" s="963" t="e">
        <f t="shared" ca="1" si="125"/>
        <v>#DIV/0!</v>
      </c>
      <c r="BF132" s="220"/>
      <c r="BG132" s="226"/>
      <c r="BH132" s="227"/>
      <c r="BI132" s="227"/>
      <c r="BJ132" s="237"/>
      <c r="BK132" s="237"/>
      <c r="BL132" s="237"/>
      <c r="BM132" s="237"/>
      <c r="BN132" s="249"/>
      <c r="BO132" s="237"/>
      <c r="BP132" s="237"/>
      <c r="BQ132" s="237"/>
      <c r="BR132" s="237"/>
      <c r="BS132" s="239"/>
      <c r="BU132" s="100"/>
      <c r="BV132" s="100"/>
    </row>
    <row r="133" spans="1:74" x14ac:dyDescent="0.3">
      <c r="A133" s="874"/>
      <c r="B133" s="234"/>
      <c r="C133" s="274" t="s">
        <v>613</v>
      </c>
      <c r="D133" s="583" t="str">
        <f>'Receita-Despesa'!D136</f>
        <v xml:space="preserve">        16-Oftalmologia</v>
      </c>
      <c r="E133" s="583"/>
      <c r="F133" s="976">
        <f>'Receita-Despesa'!G136</f>
        <v>0</v>
      </c>
      <c r="G133" s="960">
        <f t="shared" ca="1" si="126"/>
        <v>0</v>
      </c>
      <c r="H133" s="961">
        <f t="shared" ca="1" si="99"/>
        <v>0</v>
      </c>
      <c r="I133" s="962" t="e">
        <f t="shared" ca="1" si="113"/>
        <v>#DIV/0!</v>
      </c>
      <c r="J133" s="976">
        <f>'Receita-Despesa'!H136</f>
        <v>0</v>
      </c>
      <c r="K133" s="960"/>
      <c r="L133" s="961">
        <f t="shared" si="102"/>
        <v>0</v>
      </c>
      <c r="M133" s="962" t="e">
        <f t="shared" si="114"/>
        <v>#DIV/0!</v>
      </c>
      <c r="N133" s="976">
        <f>'Receita-Despesa'!I136</f>
        <v>0</v>
      </c>
      <c r="O133" s="960"/>
      <c r="P133" s="961">
        <f t="shared" si="103"/>
        <v>0</v>
      </c>
      <c r="Q133" s="962" t="e">
        <f t="shared" si="115"/>
        <v>#DIV/0!</v>
      </c>
      <c r="R133" s="976">
        <f>'Receita-Despesa'!J136</f>
        <v>0</v>
      </c>
      <c r="S133" s="960"/>
      <c r="T133" s="961">
        <f t="shared" si="104"/>
        <v>0</v>
      </c>
      <c r="U133" s="962" t="e">
        <f t="shared" si="116"/>
        <v>#DIV/0!</v>
      </c>
      <c r="V133" s="976">
        <f>'Receita-Despesa'!K136</f>
        <v>0</v>
      </c>
      <c r="W133" s="960"/>
      <c r="X133" s="961">
        <f t="shared" si="105"/>
        <v>0</v>
      </c>
      <c r="Y133" s="962" t="e">
        <f t="shared" si="117"/>
        <v>#DIV/0!</v>
      </c>
      <c r="Z133" s="976">
        <f>'Receita-Despesa'!L136</f>
        <v>0</v>
      </c>
      <c r="AA133" s="960"/>
      <c r="AB133" s="961">
        <f t="shared" si="106"/>
        <v>0</v>
      </c>
      <c r="AC133" s="962" t="e">
        <f t="shared" si="118"/>
        <v>#DIV/0!</v>
      </c>
      <c r="AD133" s="976">
        <f>'Receita-Despesa'!M136</f>
        <v>0</v>
      </c>
      <c r="AE133" s="960"/>
      <c r="AF133" s="961">
        <f t="shared" si="107"/>
        <v>0</v>
      </c>
      <c r="AG133" s="962" t="e">
        <f t="shared" si="119"/>
        <v>#DIV/0!</v>
      </c>
      <c r="AH133" s="976">
        <f>'Receita-Despesa'!N136</f>
        <v>0</v>
      </c>
      <c r="AI133" s="960"/>
      <c r="AJ133" s="961">
        <f t="shared" si="108"/>
        <v>0</v>
      </c>
      <c r="AK133" s="962" t="e">
        <f t="shared" si="120"/>
        <v>#DIV/0!</v>
      </c>
      <c r="AL133" s="976">
        <f>'Receita-Despesa'!O136</f>
        <v>0</v>
      </c>
      <c r="AM133" s="960"/>
      <c r="AN133" s="961">
        <f t="shared" si="109"/>
        <v>0</v>
      </c>
      <c r="AO133" s="962" t="e">
        <f t="shared" si="121"/>
        <v>#DIV/0!</v>
      </c>
      <c r="AP133" s="976">
        <f>'Receita-Despesa'!P136</f>
        <v>0</v>
      </c>
      <c r="AQ133" s="960"/>
      <c r="AR133" s="961">
        <f t="shared" si="110"/>
        <v>0</v>
      </c>
      <c r="AS133" s="962" t="e">
        <f t="shared" si="122"/>
        <v>#DIV/0!</v>
      </c>
      <c r="AT133" s="976">
        <f>'Receita-Despesa'!Q136</f>
        <v>0</v>
      </c>
      <c r="AU133" s="960"/>
      <c r="AV133" s="961">
        <f t="shared" si="111"/>
        <v>0</v>
      </c>
      <c r="AW133" s="962" t="e">
        <f t="shared" si="123"/>
        <v>#DIV/0!</v>
      </c>
      <c r="AX133" s="976">
        <f>'Receita-Despesa'!R136</f>
        <v>0</v>
      </c>
      <c r="AY133" s="960"/>
      <c r="AZ133" s="961">
        <f t="shared" si="112"/>
        <v>0</v>
      </c>
      <c r="BA133" s="962" t="e">
        <f t="shared" si="124"/>
        <v>#DIV/0!</v>
      </c>
      <c r="BB133" s="924">
        <f t="shared" si="100"/>
        <v>0</v>
      </c>
      <c r="BC133" s="925">
        <f t="shared" ca="1" si="100"/>
        <v>0</v>
      </c>
      <c r="BD133" s="926">
        <f t="shared" ca="1" si="101"/>
        <v>0</v>
      </c>
      <c r="BE133" s="963" t="e">
        <f t="shared" ca="1" si="125"/>
        <v>#DIV/0!</v>
      </c>
      <c r="BF133" s="220"/>
      <c r="BG133" s="226"/>
      <c r="BH133" s="227"/>
      <c r="BI133" s="227"/>
      <c r="BJ133" s="237"/>
      <c r="BK133" s="237"/>
      <c r="BL133" s="237"/>
      <c r="BM133" s="237"/>
      <c r="BN133" s="249"/>
      <c r="BO133" s="237"/>
      <c r="BP133" s="237"/>
      <c r="BQ133" s="237"/>
      <c r="BR133" s="237"/>
      <c r="BS133" s="239"/>
      <c r="BU133" s="100"/>
      <c r="BV133" s="100"/>
    </row>
    <row r="134" spans="1:74" x14ac:dyDescent="0.3">
      <c r="A134" s="874"/>
      <c r="B134" s="234"/>
      <c r="C134" s="274" t="s">
        <v>614</v>
      </c>
      <c r="D134" s="583">
        <f>'Receita-Despesa'!D137</f>
        <v>0</v>
      </c>
      <c r="E134" s="583"/>
      <c r="F134" s="976">
        <f>'Receita-Despesa'!G137</f>
        <v>0</v>
      </c>
      <c r="G134" s="960">
        <f t="shared" ca="1" si="126"/>
        <v>0</v>
      </c>
      <c r="H134" s="961">
        <f t="shared" ca="1" si="99"/>
        <v>0</v>
      </c>
      <c r="I134" s="962" t="e">
        <f t="shared" ca="1" si="113"/>
        <v>#DIV/0!</v>
      </c>
      <c r="J134" s="976">
        <f>'Receita-Despesa'!H137</f>
        <v>0</v>
      </c>
      <c r="K134" s="960"/>
      <c r="L134" s="961">
        <f t="shared" si="102"/>
        <v>0</v>
      </c>
      <c r="M134" s="962" t="e">
        <f t="shared" si="114"/>
        <v>#DIV/0!</v>
      </c>
      <c r="N134" s="976">
        <f>'Receita-Despesa'!I137</f>
        <v>0</v>
      </c>
      <c r="O134" s="960"/>
      <c r="P134" s="961">
        <f t="shared" si="103"/>
        <v>0</v>
      </c>
      <c r="Q134" s="962" t="e">
        <f t="shared" si="115"/>
        <v>#DIV/0!</v>
      </c>
      <c r="R134" s="976">
        <f>'Receita-Despesa'!J137</f>
        <v>0</v>
      </c>
      <c r="S134" s="960"/>
      <c r="T134" s="961">
        <f t="shared" si="104"/>
        <v>0</v>
      </c>
      <c r="U134" s="962" t="e">
        <f t="shared" si="116"/>
        <v>#DIV/0!</v>
      </c>
      <c r="V134" s="976">
        <f>'Receita-Despesa'!K137</f>
        <v>0</v>
      </c>
      <c r="W134" s="960"/>
      <c r="X134" s="961">
        <f t="shared" si="105"/>
        <v>0</v>
      </c>
      <c r="Y134" s="962" t="e">
        <f t="shared" si="117"/>
        <v>#DIV/0!</v>
      </c>
      <c r="Z134" s="976">
        <f>'Receita-Despesa'!L137</f>
        <v>0</v>
      </c>
      <c r="AA134" s="960"/>
      <c r="AB134" s="961">
        <f t="shared" si="106"/>
        <v>0</v>
      </c>
      <c r="AC134" s="962" t="e">
        <f t="shared" si="118"/>
        <v>#DIV/0!</v>
      </c>
      <c r="AD134" s="976">
        <f>'Receita-Despesa'!M137</f>
        <v>0</v>
      </c>
      <c r="AE134" s="960"/>
      <c r="AF134" s="961">
        <f t="shared" si="107"/>
        <v>0</v>
      </c>
      <c r="AG134" s="962" t="e">
        <f t="shared" si="119"/>
        <v>#DIV/0!</v>
      </c>
      <c r="AH134" s="976">
        <f>'Receita-Despesa'!N137</f>
        <v>0</v>
      </c>
      <c r="AI134" s="960"/>
      <c r="AJ134" s="961">
        <f t="shared" si="108"/>
        <v>0</v>
      </c>
      <c r="AK134" s="962" t="e">
        <f t="shared" si="120"/>
        <v>#DIV/0!</v>
      </c>
      <c r="AL134" s="976">
        <f>'Receita-Despesa'!O137</f>
        <v>0</v>
      </c>
      <c r="AM134" s="960"/>
      <c r="AN134" s="961">
        <f t="shared" si="109"/>
        <v>0</v>
      </c>
      <c r="AO134" s="962" t="e">
        <f t="shared" si="121"/>
        <v>#DIV/0!</v>
      </c>
      <c r="AP134" s="976">
        <f>'Receita-Despesa'!P137</f>
        <v>0</v>
      </c>
      <c r="AQ134" s="960"/>
      <c r="AR134" s="961">
        <f t="shared" si="110"/>
        <v>0</v>
      </c>
      <c r="AS134" s="962" t="e">
        <f t="shared" si="122"/>
        <v>#DIV/0!</v>
      </c>
      <c r="AT134" s="976">
        <f>'Receita-Despesa'!Q137</f>
        <v>0</v>
      </c>
      <c r="AU134" s="960"/>
      <c r="AV134" s="961">
        <f t="shared" si="111"/>
        <v>0</v>
      </c>
      <c r="AW134" s="962" t="e">
        <f t="shared" si="123"/>
        <v>#DIV/0!</v>
      </c>
      <c r="AX134" s="976">
        <f>'Receita-Despesa'!R137</f>
        <v>0</v>
      </c>
      <c r="AY134" s="960"/>
      <c r="AZ134" s="961">
        <f t="shared" si="112"/>
        <v>0</v>
      </c>
      <c r="BA134" s="962" t="e">
        <f t="shared" si="124"/>
        <v>#DIV/0!</v>
      </c>
      <c r="BB134" s="924">
        <f t="shared" si="100"/>
        <v>0</v>
      </c>
      <c r="BC134" s="925">
        <f t="shared" ca="1" si="100"/>
        <v>0</v>
      </c>
      <c r="BD134" s="926">
        <f t="shared" ca="1" si="101"/>
        <v>0</v>
      </c>
      <c r="BE134" s="963" t="e">
        <f t="shared" ca="1" si="125"/>
        <v>#DIV/0!</v>
      </c>
      <c r="BF134" s="220"/>
      <c r="BG134" s="226"/>
      <c r="BH134" s="227"/>
      <c r="BI134" s="227"/>
      <c r="BJ134" s="237"/>
      <c r="BK134" s="237"/>
      <c r="BL134" s="237"/>
      <c r="BM134" s="237"/>
      <c r="BN134" s="249"/>
      <c r="BO134" s="237"/>
      <c r="BP134" s="237"/>
      <c r="BQ134" s="237"/>
      <c r="BR134" s="237"/>
      <c r="BS134" s="239"/>
      <c r="BU134" s="100"/>
      <c r="BV134" s="100"/>
    </row>
    <row r="135" spans="1:74" x14ac:dyDescent="0.3">
      <c r="A135" s="874"/>
      <c r="B135" s="234"/>
      <c r="C135" s="274" t="s">
        <v>615</v>
      </c>
      <c r="D135" s="583">
        <f>'Receita-Despesa'!D138</f>
        <v>0</v>
      </c>
      <c r="E135" s="583"/>
      <c r="F135" s="976">
        <f>'Receita-Despesa'!G138</f>
        <v>0</v>
      </c>
      <c r="G135" s="960">
        <f t="shared" ca="1" si="126"/>
        <v>0</v>
      </c>
      <c r="H135" s="961">
        <f t="shared" ca="1" si="99"/>
        <v>0</v>
      </c>
      <c r="I135" s="962" t="e">
        <f t="shared" ca="1" si="113"/>
        <v>#DIV/0!</v>
      </c>
      <c r="J135" s="976">
        <f>'Receita-Despesa'!H138</f>
        <v>0</v>
      </c>
      <c r="K135" s="960"/>
      <c r="L135" s="961">
        <f t="shared" si="102"/>
        <v>0</v>
      </c>
      <c r="M135" s="962" t="e">
        <f t="shared" si="114"/>
        <v>#DIV/0!</v>
      </c>
      <c r="N135" s="976">
        <f>'Receita-Despesa'!I138</f>
        <v>0</v>
      </c>
      <c r="O135" s="960"/>
      <c r="P135" s="961">
        <f t="shared" si="103"/>
        <v>0</v>
      </c>
      <c r="Q135" s="962" t="e">
        <f t="shared" si="115"/>
        <v>#DIV/0!</v>
      </c>
      <c r="R135" s="976">
        <f>'Receita-Despesa'!J138</f>
        <v>0</v>
      </c>
      <c r="S135" s="960"/>
      <c r="T135" s="961">
        <f t="shared" si="104"/>
        <v>0</v>
      </c>
      <c r="U135" s="962" t="e">
        <f t="shared" si="116"/>
        <v>#DIV/0!</v>
      </c>
      <c r="V135" s="976">
        <f>'Receita-Despesa'!K138</f>
        <v>0</v>
      </c>
      <c r="W135" s="960"/>
      <c r="X135" s="961">
        <f t="shared" si="105"/>
        <v>0</v>
      </c>
      <c r="Y135" s="962" t="e">
        <f t="shared" si="117"/>
        <v>#DIV/0!</v>
      </c>
      <c r="Z135" s="976">
        <f>'Receita-Despesa'!L138</f>
        <v>0</v>
      </c>
      <c r="AA135" s="960"/>
      <c r="AB135" s="961">
        <f t="shared" si="106"/>
        <v>0</v>
      </c>
      <c r="AC135" s="962" t="e">
        <f t="shared" si="118"/>
        <v>#DIV/0!</v>
      </c>
      <c r="AD135" s="976">
        <f>'Receita-Despesa'!M138</f>
        <v>0</v>
      </c>
      <c r="AE135" s="960"/>
      <c r="AF135" s="961">
        <f t="shared" si="107"/>
        <v>0</v>
      </c>
      <c r="AG135" s="962" t="e">
        <f t="shared" si="119"/>
        <v>#DIV/0!</v>
      </c>
      <c r="AH135" s="976">
        <f>'Receita-Despesa'!N138</f>
        <v>0</v>
      </c>
      <c r="AI135" s="960"/>
      <c r="AJ135" s="961">
        <f t="shared" si="108"/>
        <v>0</v>
      </c>
      <c r="AK135" s="962" t="e">
        <f t="shared" si="120"/>
        <v>#DIV/0!</v>
      </c>
      <c r="AL135" s="976">
        <f>'Receita-Despesa'!O138</f>
        <v>0</v>
      </c>
      <c r="AM135" s="960"/>
      <c r="AN135" s="961">
        <f t="shared" si="109"/>
        <v>0</v>
      </c>
      <c r="AO135" s="962" t="e">
        <f t="shared" si="121"/>
        <v>#DIV/0!</v>
      </c>
      <c r="AP135" s="976">
        <f>'Receita-Despesa'!P138</f>
        <v>0</v>
      </c>
      <c r="AQ135" s="960"/>
      <c r="AR135" s="961">
        <f t="shared" si="110"/>
        <v>0</v>
      </c>
      <c r="AS135" s="962" t="e">
        <f t="shared" si="122"/>
        <v>#DIV/0!</v>
      </c>
      <c r="AT135" s="976">
        <f>'Receita-Despesa'!Q138</f>
        <v>0</v>
      </c>
      <c r="AU135" s="960"/>
      <c r="AV135" s="961">
        <f t="shared" si="111"/>
        <v>0</v>
      </c>
      <c r="AW135" s="962" t="e">
        <f t="shared" si="123"/>
        <v>#DIV/0!</v>
      </c>
      <c r="AX135" s="976">
        <f>'Receita-Despesa'!R138</f>
        <v>0</v>
      </c>
      <c r="AY135" s="960"/>
      <c r="AZ135" s="961">
        <f t="shared" si="112"/>
        <v>0</v>
      </c>
      <c r="BA135" s="962" t="e">
        <f t="shared" si="124"/>
        <v>#DIV/0!</v>
      </c>
      <c r="BB135" s="924">
        <f t="shared" si="100"/>
        <v>0</v>
      </c>
      <c r="BC135" s="925">
        <f t="shared" ca="1" si="100"/>
        <v>0</v>
      </c>
      <c r="BD135" s="926">
        <f t="shared" ca="1" si="101"/>
        <v>0</v>
      </c>
      <c r="BE135" s="963" t="e">
        <f t="shared" ca="1" si="125"/>
        <v>#DIV/0!</v>
      </c>
      <c r="BF135" s="220"/>
      <c r="BG135" s="226"/>
      <c r="BH135" s="227"/>
      <c r="BI135" s="227"/>
      <c r="BJ135" s="237"/>
      <c r="BK135" s="237"/>
      <c r="BL135" s="237"/>
      <c r="BM135" s="237"/>
      <c r="BN135" s="249"/>
      <c r="BO135" s="237"/>
      <c r="BP135" s="237"/>
      <c r="BQ135" s="237"/>
      <c r="BR135" s="237"/>
      <c r="BS135" s="239"/>
      <c r="BU135" s="100"/>
      <c r="BV135" s="100"/>
    </row>
    <row r="136" spans="1:74" x14ac:dyDescent="0.3">
      <c r="A136" s="874"/>
      <c r="B136" s="234"/>
      <c r="C136" s="274" t="s">
        <v>616</v>
      </c>
      <c r="D136" s="583">
        <f>'Receita-Despesa'!D139</f>
        <v>0</v>
      </c>
      <c r="E136" s="583"/>
      <c r="F136" s="976">
        <f>'Receita-Despesa'!G139</f>
        <v>0</v>
      </c>
      <c r="G136" s="960">
        <f t="shared" ca="1" si="126"/>
        <v>0</v>
      </c>
      <c r="H136" s="961">
        <f t="shared" ca="1" si="99"/>
        <v>0</v>
      </c>
      <c r="I136" s="962" t="e">
        <f t="shared" ca="1" si="113"/>
        <v>#DIV/0!</v>
      </c>
      <c r="J136" s="976">
        <f>'Receita-Despesa'!H139</f>
        <v>0</v>
      </c>
      <c r="K136" s="960"/>
      <c r="L136" s="961">
        <f t="shared" si="102"/>
        <v>0</v>
      </c>
      <c r="M136" s="962" t="e">
        <f t="shared" si="114"/>
        <v>#DIV/0!</v>
      </c>
      <c r="N136" s="976">
        <f>'Receita-Despesa'!I139</f>
        <v>0</v>
      </c>
      <c r="O136" s="960"/>
      <c r="P136" s="961">
        <f t="shared" si="103"/>
        <v>0</v>
      </c>
      <c r="Q136" s="962" t="e">
        <f t="shared" si="115"/>
        <v>#DIV/0!</v>
      </c>
      <c r="R136" s="976">
        <f>'Receita-Despesa'!J139</f>
        <v>0</v>
      </c>
      <c r="S136" s="960"/>
      <c r="T136" s="961">
        <f t="shared" si="104"/>
        <v>0</v>
      </c>
      <c r="U136" s="962" t="e">
        <f t="shared" si="116"/>
        <v>#DIV/0!</v>
      </c>
      <c r="V136" s="976">
        <f>'Receita-Despesa'!K139</f>
        <v>0</v>
      </c>
      <c r="W136" s="960"/>
      <c r="X136" s="961">
        <f t="shared" si="105"/>
        <v>0</v>
      </c>
      <c r="Y136" s="962" t="e">
        <f t="shared" si="117"/>
        <v>#DIV/0!</v>
      </c>
      <c r="Z136" s="976">
        <f>'Receita-Despesa'!L139</f>
        <v>0</v>
      </c>
      <c r="AA136" s="960"/>
      <c r="AB136" s="961">
        <f t="shared" si="106"/>
        <v>0</v>
      </c>
      <c r="AC136" s="962" t="e">
        <f t="shared" si="118"/>
        <v>#DIV/0!</v>
      </c>
      <c r="AD136" s="976">
        <f>'Receita-Despesa'!M139</f>
        <v>0</v>
      </c>
      <c r="AE136" s="960"/>
      <c r="AF136" s="961">
        <f t="shared" si="107"/>
        <v>0</v>
      </c>
      <c r="AG136" s="962" t="e">
        <f t="shared" si="119"/>
        <v>#DIV/0!</v>
      </c>
      <c r="AH136" s="976">
        <f>'Receita-Despesa'!N139</f>
        <v>0</v>
      </c>
      <c r="AI136" s="960"/>
      <c r="AJ136" s="961">
        <f t="shared" si="108"/>
        <v>0</v>
      </c>
      <c r="AK136" s="962" t="e">
        <f t="shared" si="120"/>
        <v>#DIV/0!</v>
      </c>
      <c r="AL136" s="976">
        <f>'Receita-Despesa'!O139</f>
        <v>0</v>
      </c>
      <c r="AM136" s="960"/>
      <c r="AN136" s="961">
        <f t="shared" si="109"/>
        <v>0</v>
      </c>
      <c r="AO136" s="962" t="e">
        <f t="shared" si="121"/>
        <v>#DIV/0!</v>
      </c>
      <c r="AP136" s="976">
        <f>'Receita-Despesa'!P139</f>
        <v>0</v>
      </c>
      <c r="AQ136" s="960"/>
      <c r="AR136" s="961">
        <f t="shared" si="110"/>
        <v>0</v>
      </c>
      <c r="AS136" s="962" t="e">
        <f t="shared" si="122"/>
        <v>#DIV/0!</v>
      </c>
      <c r="AT136" s="976">
        <f>'Receita-Despesa'!Q139</f>
        <v>0</v>
      </c>
      <c r="AU136" s="960"/>
      <c r="AV136" s="961">
        <f t="shared" si="111"/>
        <v>0</v>
      </c>
      <c r="AW136" s="962" t="e">
        <f t="shared" si="123"/>
        <v>#DIV/0!</v>
      </c>
      <c r="AX136" s="976">
        <f>'Receita-Despesa'!R139</f>
        <v>0</v>
      </c>
      <c r="AY136" s="960"/>
      <c r="AZ136" s="961">
        <f t="shared" si="112"/>
        <v>0</v>
      </c>
      <c r="BA136" s="962" t="e">
        <f t="shared" si="124"/>
        <v>#DIV/0!</v>
      </c>
      <c r="BB136" s="924">
        <f t="shared" si="100"/>
        <v>0</v>
      </c>
      <c r="BC136" s="925">
        <f t="shared" ca="1" si="100"/>
        <v>0</v>
      </c>
      <c r="BD136" s="926">
        <f t="shared" ca="1" si="101"/>
        <v>0</v>
      </c>
      <c r="BE136" s="963" t="e">
        <f t="shared" ca="1" si="125"/>
        <v>#DIV/0!</v>
      </c>
      <c r="BF136" s="220"/>
      <c r="BG136" s="226"/>
      <c r="BH136" s="227"/>
      <c r="BI136" s="227"/>
      <c r="BJ136" s="237"/>
      <c r="BK136" s="237"/>
      <c r="BL136" s="237"/>
      <c r="BM136" s="237"/>
      <c r="BN136" s="249"/>
      <c r="BO136" s="237"/>
      <c r="BP136" s="237"/>
      <c r="BQ136" s="237"/>
      <c r="BR136" s="237"/>
      <c r="BS136" s="239"/>
      <c r="BU136" s="100"/>
      <c r="BV136" s="100"/>
    </row>
    <row r="137" spans="1:74" x14ac:dyDescent="0.3">
      <c r="A137" s="874"/>
      <c r="B137" s="234"/>
      <c r="C137" s="274" t="s">
        <v>617</v>
      </c>
      <c r="D137" s="583">
        <f>'Receita-Despesa'!D140</f>
        <v>0</v>
      </c>
      <c r="E137" s="583"/>
      <c r="F137" s="976">
        <f>'Receita-Despesa'!G140</f>
        <v>0</v>
      </c>
      <c r="G137" s="960">
        <f t="shared" ca="1" si="126"/>
        <v>0</v>
      </c>
      <c r="H137" s="961">
        <f t="shared" ca="1" si="99"/>
        <v>0</v>
      </c>
      <c r="I137" s="962" t="e">
        <f t="shared" ca="1" si="113"/>
        <v>#DIV/0!</v>
      </c>
      <c r="J137" s="976">
        <f>'Receita-Despesa'!H140</f>
        <v>0</v>
      </c>
      <c r="K137" s="960"/>
      <c r="L137" s="961">
        <f t="shared" si="102"/>
        <v>0</v>
      </c>
      <c r="M137" s="962" t="e">
        <f t="shared" si="114"/>
        <v>#DIV/0!</v>
      </c>
      <c r="N137" s="976">
        <f>'Receita-Despesa'!I140</f>
        <v>0</v>
      </c>
      <c r="O137" s="960"/>
      <c r="P137" s="961">
        <f t="shared" si="103"/>
        <v>0</v>
      </c>
      <c r="Q137" s="962" t="e">
        <f t="shared" si="115"/>
        <v>#DIV/0!</v>
      </c>
      <c r="R137" s="976">
        <f>'Receita-Despesa'!J140</f>
        <v>0</v>
      </c>
      <c r="S137" s="960"/>
      <c r="T137" s="961">
        <f t="shared" si="104"/>
        <v>0</v>
      </c>
      <c r="U137" s="962" t="e">
        <f t="shared" si="116"/>
        <v>#DIV/0!</v>
      </c>
      <c r="V137" s="976">
        <f>'Receita-Despesa'!K140</f>
        <v>0</v>
      </c>
      <c r="W137" s="960"/>
      <c r="X137" s="961">
        <f t="shared" si="105"/>
        <v>0</v>
      </c>
      <c r="Y137" s="962" t="e">
        <f t="shared" si="117"/>
        <v>#DIV/0!</v>
      </c>
      <c r="Z137" s="976">
        <f>'Receita-Despesa'!L140</f>
        <v>0</v>
      </c>
      <c r="AA137" s="960"/>
      <c r="AB137" s="961">
        <f t="shared" si="106"/>
        <v>0</v>
      </c>
      <c r="AC137" s="962" t="e">
        <f t="shared" si="118"/>
        <v>#DIV/0!</v>
      </c>
      <c r="AD137" s="976">
        <f>'Receita-Despesa'!M140</f>
        <v>0</v>
      </c>
      <c r="AE137" s="960"/>
      <c r="AF137" s="961">
        <f t="shared" si="107"/>
        <v>0</v>
      </c>
      <c r="AG137" s="962" t="e">
        <f t="shared" si="119"/>
        <v>#DIV/0!</v>
      </c>
      <c r="AH137" s="976">
        <f>'Receita-Despesa'!N140</f>
        <v>0</v>
      </c>
      <c r="AI137" s="960"/>
      <c r="AJ137" s="961">
        <f t="shared" si="108"/>
        <v>0</v>
      </c>
      <c r="AK137" s="962" t="e">
        <f t="shared" si="120"/>
        <v>#DIV/0!</v>
      </c>
      <c r="AL137" s="976">
        <f>'Receita-Despesa'!O140</f>
        <v>0</v>
      </c>
      <c r="AM137" s="960"/>
      <c r="AN137" s="961">
        <f t="shared" si="109"/>
        <v>0</v>
      </c>
      <c r="AO137" s="962" t="e">
        <f t="shared" si="121"/>
        <v>#DIV/0!</v>
      </c>
      <c r="AP137" s="976">
        <f>'Receita-Despesa'!P140</f>
        <v>0</v>
      </c>
      <c r="AQ137" s="960"/>
      <c r="AR137" s="961">
        <f t="shared" si="110"/>
        <v>0</v>
      </c>
      <c r="AS137" s="962" t="e">
        <f t="shared" si="122"/>
        <v>#DIV/0!</v>
      </c>
      <c r="AT137" s="976">
        <f>'Receita-Despesa'!Q140</f>
        <v>0</v>
      </c>
      <c r="AU137" s="960"/>
      <c r="AV137" s="961">
        <f t="shared" si="111"/>
        <v>0</v>
      </c>
      <c r="AW137" s="962" t="e">
        <f t="shared" si="123"/>
        <v>#DIV/0!</v>
      </c>
      <c r="AX137" s="976">
        <f>'Receita-Despesa'!R140</f>
        <v>0</v>
      </c>
      <c r="AY137" s="960"/>
      <c r="AZ137" s="961">
        <f t="shared" si="112"/>
        <v>0</v>
      </c>
      <c r="BA137" s="962" t="e">
        <f t="shared" si="124"/>
        <v>#DIV/0!</v>
      </c>
      <c r="BB137" s="924">
        <f t="shared" si="100"/>
        <v>0</v>
      </c>
      <c r="BC137" s="925">
        <f t="shared" ca="1" si="100"/>
        <v>0</v>
      </c>
      <c r="BD137" s="926">
        <f t="shared" ca="1" si="101"/>
        <v>0</v>
      </c>
      <c r="BE137" s="963" t="e">
        <f t="shared" ca="1" si="125"/>
        <v>#DIV/0!</v>
      </c>
      <c r="BF137" s="220"/>
      <c r="BG137" s="226"/>
      <c r="BH137" s="227"/>
      <c r="BI137" s="227"/>
      <c r="BJ137" s="237"/>
      <c r="BK137" s="237"/>
      <c r="BL137" s="237"/>
      <c r="BM137" s="237"/>
      <c r="BN137" s="249"/>
      <c r="BO137" s="237"/>
      <c r="BP137" s="237"/>
      <c r="BQ137" s="237"/>
      <c r="BR137" s="237"/>
      <c r="BS137" s="239"/>
      <c r="BU137" s="100"/>
      <c r="BV137" s="100"/>
    </row>
    <row r="138" spans="1:74" x14ac:dyDescent="0.3">
      <c r="A138" s="874"/>
      <c r="B138" s="234"/>
      <c r="C138" s="274" t="s">
        <v>618</v>
      </c>
      <c r="D138" s="583">
        <f>'Receita-Despesa'!D141</f>
        <v>0</v>
      </c>
      <c r="E138" s="583"/>
      <c r="F138" s="976">
        <f>'Receita-Despesa'!G141</f>
        <v>0</v>
      </c>
      <c r="G138" s="960">
        <f t="shared" ca="1" si="126"/>
        <v>0</v>
      </c>
      <c r="H138" s="961">
        <f t="shared" ca="1" si="99"/>
        <v>0</v>
      </c>
      <c r="I138" s="962" t="e">
        <f t="shared" ca="1" si="113"/>
        <v>#DIV/0!</v>
      </c>
      <c r="J138" s="976">
        <f>'Receita-Despesa'!H141</f>
        <v>0</v>
      </c>
      <c r="K138" s="960"/>
      <c r="L138" s="961">
        <f t="shared" si="102"/>
        <v>0</v>
      </c>
      <c r="M138" s="962" t="e">
        <f t="shared" si="114"/>
        <v>#DIV/0!</v>
      </c>
      <c r="N138" s="976">
        <f>'Receita-Despesa'!I141</f>
        <v>0</v>
      </c>
      <c r="O138" s="960"/>
      <c r="P138" s="961">
        <f t="shared" si="103"/>
        <v>0</v>
      </c>
      <c r="Q138" s="962" t="e">
        <f t="shared" si="115"/>
        <v>#DIV/0!</v>
      </c>
      <c r="R138" s="976">
        <f>'Receita-Despesa'!J141</f>
        <v>0</v>
      </c>
      <c r="S138" s="960"/>
      <c r="T138" s="961">
        <f t="shared" si="104"/>
        <v>0</v>
      </c>
      <c r="U138" s="962" t="e">
        <f t="shared" si="116"/>
        <v>#DIV/0!</v>
      </c>
      <c r="V138" s="976">
        <f>'Receita-Despesa'!K141</f>
        <v>0</v>
      </c>
      <c r="W138" s="960"/>
      <c r="X138" s="961">
        <f t="shared" si="105"/>
        <v>0</v>
      </c>
      <c r="Y138" s="962" t="e">
        <f t="shared" si="117"/>
        <v>#DIV/0!</v>
      </c>
      <c r="Z138" s="976">
        <f>'Receita-Despesa'!L141</f>
        <v>0</v>
      </c>
      <c r="AA138" s="960"/>
      <c r="AB138" s="961">
        <f t="shared" si="106"/>
        <v>0</v>
      </c>
      <c r="AC138" s="962" t="e">
        <f t="shared" si="118"/>
        <v>#DIV/0!</v>
      </c>
      <c r="AD138" s="976">
        <f>'Receita-Despesa'!M141</f>
        <v>0</v>
      </c>
      <c r="AE138" s="960"/>
      <c r="AF138" s="961">
        <f t="shared" si="107"/>
        <v>0</v>
      </c>
      <c r="AG138" s="962" t="e">
        <f t="shared" si="119"/>
        <v>#DIV/0!</v>
      </c>
      <c r="AH138" s="976">
        <f>'Receita-Despesa'!N141</f>
        <v>0</v>
      </c>
      <c r="AI138" s="960"/>
      <c r="AJ138" s="961">
        <f t="shared" si="108"/>
        <v>0</v>
      </c>
      <c r="AK138" s="962" t="e">
        <f t="shared" si="120"/>
        <v>#DIV/0!</v>
      </c>
      <c r="AL138" s="976">
        <f>'Receita-Despesa'!O141</f>
        <v>0</v>
      </c>
      <c r="AM138" s="960"/>
      <c r="AN138" s="961">
        <f t="shared" si="109"/>
        <v>0</v>
      </c>
      <c r="AO138" s="962" t="e">
        <f t="shared" si="121"/>
        <v>#DIV/0!</v>
      </c>
      <c r="AP138" s="976">
        <f>'Receita-Despesa'!P141</f>
        <v>0</v>
      </c>
      <c r="AQ138" s="960"/>
      <c r="AR138" s="961">
        <f t="shared" si="110"/>
        <v>0</v>
      </c>
      <c r="AS138" s="962" t="e">
        <f t="shared" si="122"/>
        <v>#DIV/0!</v>
      </c>
      <c r="AT138" s="976">
        <f>'Receita-Despesa'!Q141</f>
        <v>0</v>
      </c>
      <c r="AU138" s="960"/>
      <c r="AV138" s="961">
        <f t="shared" si="111"/>
        <v>0</v>
      </c>
      <c r="AW138" s="962" t="e">
        <f t="shared" si="123"/>
        <v>#DIV/0!</v>
      </c>
      <c r="AX138" s="976">
        <f>'Receita-Despesa'!R141</f>
        <v>0</v>
      </c>
      <c r="AY138" s="960"/>
      <c r="AZ138" s="961">
        <f t="shared" si="112"/>
        <v>0</v>
      </c>
      <c r="BA138" s="962" t="e">
        <f t="shared" si="124"/>
        <v>#DIV/0!</v>
      </c>
      <c r="BB138" s="924">
        <f t="shared" si="100"/>
        <v>0</v>
      </c>
      <c r="BC138" s="925">
        <f t="shared" ca="1" si="100"/>
        <v>0</v>
      </c>
      <c r="BD138" s="926">
        <f t="shared" ca="1" si="101"/>
        <v>0</v>
      </c>
      <c r="BE138" s="963" t="e">
        <f t="shared" ca="1" si="125"/>
        <v>#DIV/0!</v>
      </c>
      <c r="BF138" s="220"/>
      <c r="BG138" s="226"/>
      <c r="BH138" s="227"/>
      <c r="BI138" s="227"/>
      <c r="BJ138" s="237"/>
      <c r="BK138" s="237"/>
      <c r="BL138" s="237"/>
      <c r="BM138" s="237"/>
      <c r="BN138" s="249"/>
      <c r="BO138" s="237"/>
      <c r="BP138" s="237"/>
      <c r="BQ138" s="237"/>
      <c r="BR138" s="237"/>
      <c r="BS138" s="239"/>
      <c r="BU138" s="100"/>
      <c r="BV138" s="100"/>
    </row>
    <row r="139" spans="1:74" x14ac:dyDescent="0.3">
      <c r="A139" s="874"/>
      <c r="B139" s="234"/>
      <c r="C139" s="274" t="s">
        <v>619</v>
      </c>
      <c r="D139" s="583">
        <f>'Receita-Despesa'!D142</f>
        <v>0</v>
      </c>
      <c r="E139" s="583"/>
      <c r="F139" s="976">
        <f>'Receita-Despesa'!G142</f>
        <v>0</v>
      </c>
      <c r="G139" s="960">
        <f t="shared" ca="1" si="126"/>
        <v>0</v>
      </c>
      <c r="H139" s="961">
        <f t="shared" ca="1" si="99"/>
        <v>0</v>
      </c>
      <c r="I139" s="962" t="e">
        <f t="shared" ca="1" si="113"/>
        <v>#DIV/0!</v>
      </c>
      <c r="J139" s="976">
        <f>'Receita-Despesa'!H142</f>
        <v>0</v>
      </c>
      <c r="K139" s="960"/>
      <c r="L139" s="961">
        <f t="shared" si="102"/>
        <v>0</v>
      </c>
      <c r="M139" s="962" t="e">
        <f t="shared" si="114"/>
        <v>#DIV/0!</v>
      </c>
      <c r="N139" s="976">
        <f>'Receita-Despesa'!I142</f>
        <v>0</v>
      </c>
      <c r="O139" s="960"/>
      <c r="P139" s="961">
        <f t="shared" si="103"/>
        <v>0</v>
      </c>
      <c r="Q139" s="962" t="e">
        <f t="shared" si="115"/>
        <v>#DIV/0!</v>
      </c>
      <c r="R139" s="976">
        <f>'Receita-Despesa'!J142</f>
        <v>0</v>
      </c>
      <c r="S139" s="960"/>
      <c r="T139" s="961">
        <f t="shared" si="104"/>
        <v>0</v>
      </c>
      <c r="U139" s="962" t="e">
        <f t="shared" si="116"/>
        <v>#DIV/0!</v>
      </c>
      <c r="V139" s="976">
        <f>'Receita-Despesa'!K142</f>
        <v>0</v>
      </c>
      <c r="W139" s="960"/>
      <c r="X139" s="961">
        <f t="shared" si="105"/>
        <v>0</v>
      </c>
      <c r="Y139" s="962" t="e">
        <f t="shared" si="117"/>
        <v>#DIV/0!</v>
      </c>
      <c r="Z139" s="976">
        <f>'Receita-Despesa'!L142</f>
        <v>0</v>
      </c>
      <c r="AA139" s="960"/>
      <c r="AB139" s="961">
        <f t="shared" si="106"/>
        <v>0</v>
      </c>
      <c r="AC139" s="962" t="e">
        <f t="shared" si="118"/>
        <v>#DIV/0!</v>
      </c>
      <c r="AD139" s="976">
        <f>'Receita-Despesa'!M142</f>
        <v>0</v>
      </c>
      <c r="AE139" s="960"/>
      <c r="AF139" s="961">
        <f t="shared" si="107"/>
        <v>0</v>
      </c>
      <c r="AG139" s="962" t="e">
        <f t="shared" si="119"/>
        <v>#DIV/0!</v>
      </c>
      <c r="AH139" s="976">
        <f>'Receita-Despesa'!N142</f>
        <v>0</v>
      </c>
      <c r="AI139" s="960"/>
      <c r="AJ139" s="961">
        <f t="shared" si="108"/>
        <v>0</v>
      </c>
      <c r="AK139" s="962" t="e">
        <f t="shared" si="120"/>
        <v>#DIV/0!</v>
      </c>
      <c r="AL139" s="976">
        <f>'Receita-Despesa'!O142</f>
        <v>0</v>
      </c>
      <c r="AM139" s="960"/>
      <c r="AN139" s="961">
        <f t="shared" si="109"/>
        <v>0</v>
      </c>
      <c r="AO139" s="962" t="e">
        <f t="shared" si="121"/>
        <v>#DIV/0!</v>
      </c>
      <c r="AP139" s="976">
        <f>'Receita-Despesa'!P142</f>
        <v>0</v>
      </c>
      <c r="AQ139" s="960"/>
      <c r="AR139" s="961">
        <f t="shared" si="110"/>
        <v>0</v>
      </c>
      <c r="AS139" s="962" t="e">
        <f t="shared" si="122"/>
        <v>#DIV/0!</v>
      </c>
      <c r="AT139" s="976">
        <f>'Receita-Despesa'!Q142</f>
        <v>0</v>
      </c>
      <c r="AU139" s="960"/>
      <c r="AV139" s="961">
        <f t="shared" si="111"/>
        <v>0</v>
      </c>
      <c r="AW139" s="962" t="e">
        <f t="shared" si="123"/>
        <v>#DIV/0!</v>
      </c>
      <c r="AX139" s="976">
        <f>'Receita-Despesa'!R142</f>
        <v>0</v>
      </c>
      <c r="AY139" s="960"/>
      <c r="AZ139" s="961">
        <f t="shared" si="112"/>
        <v>0</v>
      </c>
      <c r="BA139" s="962" t="e">
        <f t="shared" si="124"/>
        <v>#DIV/0!</v>
      </c>
      <c r="BB139" s="924">
        <f t="shared" si="100"/>
        <v>0</v>
      </c>
      <c r="BC139" s="925">
        <f t="shared" ca="1" si="100"/>
        <v>0</v>
      </c>
      <c r="BD139" s="926">
        <f t="shared" ca="1" si="101"/>
        <v>0</v>
      </c>
      <c r="BE139" s="963" t="e">
        <f t="shared" ca="1" si="125"/>
        <v>#DIV/0!</v>
      </c>
      <c r="BF139" s="220"/>
      <c r="BG139" s="226"/>
      <c r="BH139" s="227"/>
      <c r="BI139" s="227"/>
      <c r="BJ139" s="237"/>
      <c r="BK139" s="237"/>
      <c r="BL139" s="237"/>
      <c r="BM139" s="237"/>
      <c r="BN139" s="249"/>
      <c r="BO139" s="237"/>
      <c r="BP139" s="237"/>
      <c r="BQ139" s="237"/>
      <c r="BR139" s="237"/>
      <c r="BS139" s="239"/>
      <c r="BU139" s="100"/>
      <c r="BV139" s="100"/>
    </row>
    <row r="140" spans="1:74" x14ac:dyDescent="0.3">
      <c r="A140" s="874"/>
      <c r="B140" s="234"/>
      <c r="C140" s="274" t="s">
        <v>620</v>
      </c>
      <c r="D140" s="583">
        <f>'Receita-Despesa'!D143</f>
        <v>0</v>
      </c>
      <c r="E140" s="583"/>
      <c r="F140" s="976">
        <f>'Receita-Despesa'!G143</f>
        <v>0</v>
      </c>
      <c r="G140" s="960">
        <f t="shared" ca="1" si="126"/>
        <v>0</v>
      </c>
      <c r="H140" s="961">
        <f t="shared" ca="1" si="99"/>
        <v>0</v>
      </c>
      <c r="I140" s="962" t="e">
        <f t="shared" ca="1" si="113"/>
        <v>#DIV/0!</v>
      </c>
      <c r="J140" s="976">
        <f>'Receita-Despesa'!H143</f>
        <v>0</v>
      </c>
      <c r="K140" s="960"/>
      <c r="L140" s="961">
        <f t="shared" si="102"/>
        <v>0</v>
      </c>
      <c r="M140" s="962" t="e">
        <f t="shared" si="114"/>
        <v>#DIV/0!</v>
      </c>
      <c r="N140" s="976">
        <f>'Receita-Despesa'!I143</f>
        <v>0</v>
      </c>
      <c r="O140" s="960"/>
      <c r="P140" s="961">
        <f t="shared" si="103"/>
        <v>0</v>
      </c>
      <c r="Q140" s="962" t="e">
        <f t="shared" si="115"/>
        <v>#DIV/0!</v>
      </c>
      <c r="R140" s="976">
        <f>'Receita-Despesa'!J143</f>
        <v>0</v>
      </c>
      <c r="S140" s="960"/>
      <c r="T140" s="961">
        <f t="shared" si="104"/>
        <v>0</v>
      </c>
      <c r="U140" s="962" t="e">
        <f t="shared" si="116"/>
        <v>#DIV/0!</v>
      </c>
      <c r="V140" s="976">
        <f>'Receita-Despesa'!K143</f>
        <v>0</v>
      </c>
      <c r="W140" s="960"/>
      <c r="X140" s="961">
        <f t="shared" si="105"/>
        <v>0</v>
      </c>
      <c r="Y140" s="962" t="e">
        <f t="shared" si="117"/>
        <v>#DIV/0!</v>
      </c>
      <c r="Z140" s="976">
        <f>'Receita-Despesa'!L143</f>
        <v>0</v>
      </c>
      <c r="AA140" s="960"/>
      <c r="AB140" s="961">
        <f t="shared" si="106"/>
        <v>0</v>
      </c>
      <c r="AC140" s="962" t="e">
        <f t="shared" si="118"/>
        <v>#DIV/0!</v>
      </c>
      <c r="AD140" s="976">
        <f>'Receita-Despesa'!M143</f>
        <v>0</v>
      </c>
      <c r="AE140" s="960"/>
      <c r="AF140" s="961">
        <f t="shared" si="107"/>
        <v>0</v>
      </c>
      <c r="AG140" s="962" t="e">
        <f t="shared" si="119"/>
        <v>#DIV/0!</v>
      </c>
      <c r="AH140" s="976">
        <f>'Receita-Despesa'!N143</f>
        <v>0</v>
      </c>
      <c r="AI140" s="960"/>
      <c r="AJ140" s="961">
        <f t="shared" si="108"/>
        <v>0</v>
      </c>
      <c r="AK140" s="962" t="e">
        <f t="shared" si="120"/>
        <v>#DIV/0!</v>
      </c>
      <c r="AL140" s="976">
        <f>'Receita-Despesa'!O143</f>
        <v>0</v>
      </c>
      <c r="AM140" s="960"/>
      <c r="AN140" s="961">
        <f t="shared" si="109"/>
        <v>0</v>
      </c>
      <c r="AO140" s="962" t="e">
        <f t="shared" si="121"/>
        <v>#DIV/0!</v>
      </c>
      <c r="AP140" s="976">
        <f>'Receita-Despesa'!P143</f>
        <v>0</v>
      </c>
      <c r="AQ140" s="960"/>
      <c r="AR140" s="961">
        <f t="shared" si="110"/>
        <v>0</v>
      </c>
      <c r="AS140" s="962" t="e">
        <f t="shared" si="122"/>
        <v>#DIV/0!</v>
      </c>
      <c r="AT140" s="976">
        <f>'Receita-Despesa'!Q143</f>
        <v>0</v>
      </c>
      <c r="AU140" s="960"/>
      <c r="AV140" s="961">
        <f t="shared" si="111"/>
        <v>0</v>
      </c>
      <c r="AW140" s="962" t="e">
        <f t="shared" si="123"/>
        <v>#DIV/0!</v>
      </c>
      <c r="AX140" s="976">
        <f>'Receita-Despesa'!R143</f>
        <v>0</v>
      </c>
      <c r="AY140" s="960"/>
      <c r="AZ140" s="961">
        <f t="shared" si="112"/>
        <v>0</v>
      </c>
      <c r="BA140" s="962" t="e">
        <f t="shared" si="124"/>
        <v>#DIV/0!</v>
      </c>
      <c r="BB140" s="924">
        <f t="shared" si="100"/>
        <v>0</v>
      </c>
      <c r="BC140" s="925">
        <f t="shared" ca="1" si="100"/>
        <v>0</v>
      </c>
      <c r="BD140" s="926">
        <f t="shared" ca="1" si="101"/>
        <v>0</v>
      </c>
      <c r="BE140" s="963" t="e">
        <f t="shared" ca="1" si="125"/>
        <v>#DIV/0!</v>
      </c>
      <c r="BF140" s="220"/>
      <c r="BG140" s="226"/>
      <c r="BH140" s="227"/>
      <c r="BI140" s="227"/>
      <c r="BJ140" s="237"/>
      <c r="BK140" s="237"/>
      <c r="BL140" s="237"/>
      <c r="BM140" s="237"/>
      <c r="BN140" s="249"/>
      <c r="BO140" s="237"/>
      <c r="BP140" s="237"/>
      <c r="BQ140" s="237"/>
      <c r="BR140" s="237"/>
      <c r="BS140" s="239"/>
      <c r="BU140" s="100"/>
      <c r="BV140" s="100"/>
    </row>
    <row r="141" spans="1:74" x14ac:dyDescent="0.3">
      <c r="A141" s="874"/>
      <c r="B141" s="234"/>
      <c r="C141" s="274" t="s">
        <v>621</v>
      </c>
      <c r="D141" s="583">
        <f>'Receita-Despesa'!D144</f>
        <v>0</v>
      </c>
      <c r="E141" s="583"/>
      <c r="F141" s="976">
        <f>'Receita-Despesa'!G144</f>
        <v>0</v>
      </c>
      <c r="G141" s="960">
        <f t="shared" ca="1" si="126"/>
        <v>0</v>
      </c>
      <c r="H141" s="961">
        <f t="shared" ref="H141:H204" ca="1" si="127">G141-F141</f>
        <v>0</v>
      </c>
      <c r="I141" s="962" t="e">
        <f t="shared" ca="1" si="113"/>
        <v>#DIV/0!</v>
      </c>
      <c r="J141" s="976">
        <f>'Receita-Despesa'!H144</f>
        <v>0</v>
      </c>
      <c r="K141" s="960"/>
      <c r="L141" s="961">
        <f t="shared" si="102"/>
        <v>0</v>
      </c>
      <c r="M141" s="962" t="e">
        <f t="shared" si="114"/>
        <v>#DIV/0!</v>
      </c>
      <c r="N141" s="976">
        <f>'Receita-Despesa'!I144</f>
        <v>0</v>
      </c>
      <c r="O141" s="960"/>
      <c r="P141" s="961">
        <f t="shared" si="103"/>
        <v>0</v>
      </c>
      <c r="Q141" s="962" t="e">
        <f t="shared" si="115"/>
        <v>#DIV/0!</v>
      </c>
      <c r="R141" s="976">
        <f>'Receita-Despesa'!J144</f>
        <v>0</v>
      </c>
      <c r="S141" s="960"/>
      <c r="T141" s="961">
        <f t="shared" si="104"/>
        <v>0</v>
      </c>
      <c r="U141" s="962" t="e">
        <f t="shared" si="116"/>
        <v>#DIV/0!</v>
      </c>
      <c r="V141" s="976">
        <f>'Receita-Despesa'!K144</f>
        <v>0</v>
      </c>
      <c r="W141" s="960"/>
      <c r="X141" s="961">
        <f t="shared" si="105"/>
        <v>0</v>
      </c>
      <c r="Y141" s="962" t="e">
        <f t="shared" si="117"/>
        <v>#DIV/0!</v>
      </c>
      <c r="Z141" s="976">
        <f>'Receita-Despesa'!L144</f>
        <v>0</v>
      </c>
      <c r="AA141" s="960"/>
      <c r="AB141" s="961">
        <f t="shared" si="106"/>
        <v>0</v>
      </c>
      <c r="AC141" s="962" t="e">
        <f t="shared" si="118"/>
        <v>#DIV/0!</v>
      </c>
      <c r="AD141" s="976">
        <f>'Receita-Despesa'!M144</f>
        <v>0</v>
      </c>
      <c r="AE141" s="960"/>
      <c r="AF141" s="961">
        <f t="shared" si="107"/>
        <v>0</v>
      </c>
      <c r="AG141" s="962" t="e">
        <f t="shared" si="119"/>
        <v>#DIV/0!</v>
      </c>
      <c r="AH141" s="976">
        <f>'Receita-Despesa'!N144</f>
        <v>0</v>
      </c>
      <c r="AI141" s="960"/>
      <c r="AJ141" s="961">
        <f t="shared" si="108"/>
        <v>0</v>
      </c>
      <c r="AK141" s="962" t="e">
        <f t="shared" si="120"/>
        <v>#DIV/0!</v>
      </c>
      <c r="AL141" s="976">
        <f>'Receita-Despesa'!O144</f>
        <v>0</v>
      </c>
      <c r="AM141" s="960"/>
      <c r="AN141" s="961">
        <f t="shared" si="109"/>
        <v>0</v>
      </c>
      <c r="AO141" s="962" t="e">
        <f t="shared" si="121"/>
        <v>#DIV/0!</v>
      </c>
      <c r="AP141" s="976">
        <f>'Receita-Despesa'!P144</f>
        <v>0</v>
      </c>
      <c r="AQ141" s="960"/>
      <c r="AR141" s="961">
        <f t="shared" si="110"/>
        <v>0</v>
      </c>
      <c r="AS141" s="962" t="e">
        <f t="shared" si="122"/>
        <v>#DIV/0!</v>
      </c>
      <c r="AT141" s="976">
        <f>'Receita-Despesa'!Q144</f>
        <v>0</v>
      </c>
      <c r="AU141" s="960"/>
      <c r="AV141" s="961">
        <f t="shared" si="111"/>
        <v>0</v>
      </c>
      <c r="AW141" s="962" t="e">
        <f t="shared" si="123"/>
        <v>#DIV/0!</v>
      </c>
      <c r="AX141" s="976">
        <f>'Receita-Despesa'!R144</f>
        <v>0</v>
      </c>
      <c r="AY141" s="960"/>
      <c r="AZ141" s="961">
        <f t="shared" si="112"/>
        <v>0</v>
      </c>
      <c r="BA141" s="962" t="e">
        <f t="shared" si="124"/>
        <v>#DIV/0!</v>
      </c>
      <c r="BB141" s="924">
        <f t="shared" ref="BB141:BC204" si="128">F141+J141+N141+R141+V141+Z141+AD141+AH141+AL141+AP141+AT141+AX141</f>
        <v>0</v>
      </c>
      <c r="BC141" s="925">
        <f t="shared" ca="1" si="128"/>
        <v>0</v>
      </c>
      <c r="BD141" s="926">
        <f t="shared" ref="BD141:BD204" ca="1" si="129">BC141-BB141</f>
        <v>0</v>
      </c>
      <c r="BE141" s="963" t="e">
        <f t="shared" ca="1" si="125"/>
        <v>#DIV/0!</v>
      </c>
      <c r="BF141" s="220"/>
      <c r="BG141" s="226"/>
      <c r="BH141" s="227"/>
      <c r="BI141" s="227"/>
      <c r="BJ141" s="237"/>
      <c r="BK141" s="237"/>
      <c r="BL141" s="237"/>
      <c r="BM141" s="237"/>
      <c r="BN141" s="249"/>
      <c r="BO141" s="237"/>
      <c r="BP141" s="237"/>
      <c r="BQ141" s="237"/>
      <c r="BR141" s="237"/>
      <c r="BS141" s="239"/>
      <c r="BU141" s="100"/>
      <c r="BV141" s="100"/>
    </row>
    <row r="142" spans="1:74" x14ac:dyDescent="0.3">
      <c r="A142" s="874"/>
      <c r="B142" s="234"/>
      <c r="C142" s="274" t="s">
        <v>622</v>
      </c>
      <c r="D142" s="583">
        <f>'Receita-Despesa'!D145</f>
        <v>0</v>
      </c>
      <c r="E142" s="583"/>
      <c r="F142" s="976">
        <f>'Receita-Despesa'!G145</f>
        <v>0</v>
      </c>
      <c r="G142" s="960">
        <f t="shared" ca="1" si="126"/>
        <v>0</v>
      </c>
      <c r="H142" s="961">
        <f t="shared" ca="1" si="127"/>
        <v>0</v>
      </c>
      <c r="I142" s="962" t="e">
        <f t="shared" ca="1" si="113"/>
        <v>#DIV/0!</v>
      </c>
      <c r="J142" s="976">
        <f>'Receita-Despesa'!H145</f>
        <v>0</v>
      </c>
      <c r="K142" s="960"/>
      <c r="L142" s="961">
        <f t="shared" si="102"/>
        <v>0</v>
      </c>
      <c r="M142" s="962" t="e">
        <f t="shared" si="114"/>
        <v>#DIV/0!</v>
      </c>
      <c r="N142" s="976">
        <f>'Receita-Despesa'!I145</f>
        <v>0</v>
      </c>
      <c r="O142" s="960"/>
      <c r="P142" s="961">
        <f t="shared" si="103"/>
        <v>0</v>
      </c>
      <c r="Q142" s="962" t="e">
        <f t="shared" si="115"/>
        <v>#DIV/0!</v>
      </c>
      <c r="R142" s="976">
        <f>'Receita-Despesa'!J145</f>
        <v>0</v>
      </c>
      <c r="S142" s="960"/>
      <c r="T142" s="961">
        <f t="shared" si="104"/>
        <v>0</v>
      </c>
      <c r="U142" s="962" t="e">
        <f t="shared" si="116"/>
        <v>#DIV/0!</v>
      </c>
      <c r="V142" s="976">
        <f>'Receita-Despesa'!K145</f>
        <v>0</v>
      </c>
      <c r="W142" s="960"/>
      <c r="X142" s="961">
        <f t="shared" si="105"/>
        <v>0</v>
      </c>
      <c r="Y142" s="962" t="e">
        <f t="shared" si="117"/>
        <v>#DIV/0!</v>
      </c>
      <c r="Z142" s="976">
        <f>'Receita-Despesa'!L145</f>
        <v>0</v>
      </c>
      <c r="AA142" s="960"/>
      <c r="AB142" s="961">
        <f t="shared" si="106"/>
        <v>0</v>
      </c>
      <c r="AC142" s="962" t="e">
        <f t="shared" si="118"/>
        <v>#DIV/0!</v>
      </c>
      <c r="AD142" s="976">
        <f>'Receita-Despesa'!M145</f>
        <v>0</v>
      </c>
      <c r="AE142" s="960"/>
      <c r="AF142" s="961">
        <f t="shared" si="107"/>
        <v>0</v>
      </c>
      <c r="AG142" s="962" t="e">
        <f t="shared" si="119"/>
        <v>#DIV/0!</v>
      </c>
      <c r="AH142" s="976">
        <f>'Receita-Despesa'!N145</f>
        <v>0</v>
      </c>
      <c r="AI142" s="960"/>
      <c r="AJ142" s="961">
        <f t="shared" si="108"/>
        <v>0</v>
      </c>
      <c r="AK142" s="962" t="e">
        <f t="shared" si="120"/>
        <v>#DIV/0!</v>
      </c>
      <c r="AL142" s="976">
        <f>'Receita-Despesa'!O145</f>
        <v>0</v>
      </c>
      <c r="AM142" s="960"/>
      <c r="AN142" s="961">
        <f t="shared" si="109"/>
        <v>0</v>
      </c>
      <c r="AO142" s="962" t="e">
        <f t="shared" si="121"/>
        <v>#DIV/0!</v>
      </c>
      <c r="AP142" s="976">
        <f>'Receita-Despesa'!P145</f>
        <v>0</v>
      </c>
      <c r="AQ142" s="960"/>
      <c r="AR142" s="961">
        <f t="shared" si="110"/>
        <v>0</v>
      </c>
      <c r="AS142" s="962" t="e">
        <f t="shared" si="122"/>
        <v>#DIV/0!</v>
      </c>
      <c r="AT142" s="976">
        <f>'Receita-Despesa'!Q145</f>
        <v>0</v>
      </c>
      <c r="AU142" s="960"/>
      <c r="AV142" s="961">
        <f t="shared" si="111"/>
        <v>0</v>
      </c>
      <c r="AW142" s="962" t="e">
        <f t="shared" si="123"/>
        <v>#DIV/0!</v>
      </c>
      <c r="AX142" s="976">
        <f>'Receita-Despesa'!R145</f>
        <v>0</v>
      </c>
      <c r="AY142" s="960"/>
      <c r="AZ142" s="961">
        <f t="shared" si="112"/>
        <v>0</v>
      </c>
      <c r="BA142" s="962" t="e">
        <f t="shared" si="124"/>
        <v>#DIV/0!</v>
      </c>
      <c r="BB142" s="924">
        <f t="shared" si="128"/>
        <v>0</v>
      </c>
      <c r="BC142" s="925">
        <f t="shared" ca="1" si="128"/>
        <v>0</v>
      </c>
      <c r="BD142" s="926">
        <f t="shared" ca="1" si="129"/>
        <v>0</v>
      </c>
      <c r="BE142" s="963" t="e">
        <f t="shared" ca="1" si="125"/>
        <v>#DIV/0!</v>
      </c>
      <c r="BF142" s="220"/>
      <c r="BG142" s="226"/>
      <c r="BH142" s="227"/>
      <c r="BI142" s="227"/>
      <c r="BJ142" s="237"/>
      <c r="BK142" s="237"/>
      <c r="BL142" s="237"/>
      <c r="BM142" s="237"/>
      <c r="BN142" s="249"/>
      <c r="BO142" s="237"/>
      <c r="BP142" s="237"/>
      <c r="BQ142" s="237"/>
      <c r="BR142" s="237"/>
      <c r="BS142" s="239"/>
      <c r="BU142" s="100"/>
      <c r="BV142" s="100"/>
    </row>
    <row r="143" spans="1:74" x14ac:dyDescent="0.3">
      <c r="A143" s="874"/>
      <c r="B143" s="234"/>
      <c r="C143" s="274" t="s">
        <v>623</v>
      </c>
      <c r="D143" s="583">
        <f>'Receita-Despesa'!D146</f>
        <v>0</v>
      </c>
      <c r="E143" s="583"/>
      <c r="F143" s="976">
        <f>'Receita-Despesa'!G146</f>
        <v>0</v>
      </c>
      <c r="G143" s="960">
        <f t="shared" ca="1" si="126"/>
        <v>0</v>
      </c>
      <c r="H143" s="961">
        <f t="shared" ca="1" si="127"/>
        <v>0</v>
      </c>
      <c r="I143" s="962" t="e">
        <f t="shared" ca="1" si="113"/>
        <v>#DIV/0!</v>
      </c>
      <c r="J143" s="976">
        <f>'Receita-Despesa'!H146</f>
        <v>0</v>
      </c>
      <c r="K143" s="960"/>
      <c r="L143" s="961">
        <f t="shared" si="102"/>
        <v>0</v>
      </c>
      <c r="M143" s="962" t="e">
        <f t="shared" si="114"/>
        <v>#DIV/0!</v>
      </c>
      <c r="N143" s="976">
        <f>'Receita-Despesa'!I146</f>
        <v>0</v>
      </c>
      <c r="O143" s="960"/>
      <c r="P143" s="961">
        <f t="shared" si="103"/>
        <v>0</v>
      </c>
      <c r="Q143" s="962" t="e">
        <f t="shared" si="115"/>
        <v>#DIV/0!</v>
      </c>
      <c r="R143" s="976">
        <f>'Receita-Despesa'!J146</f>
        <v>0</v>
      </c>
      <c r="S143" s="960"/>
      <c r="T143" s="961">
        <f t="shared" si="104"/>
        <v>0</v>
      </c>
      <c r="U143" s="962" t="e">
        <f t="shared" si="116"/>
        <v>#DIV/0!</v>
      </c>
      <c r="V143" s="976">
        <f>'Receita-Despesa'!K146</f>
        <v>0</v>
      </c>
      <c r="W143" s="960"/>
      <c r="X143" s="961">
        <f t="shared" si="105"/>
        <v>0</v>
      </c>
      <c r="Y143" s="962" t="e">
        <f t="shared" si="117"/>
        <v>#DIV/0!</v>
      </c>
      <c r="Z143" s="976">
        <f>'Receita-Despesa'!L146</f>
        <v>0</v>
      </c>
      <c r="AA143" s="960"/>
      <c r="AB143" s="961">
        <f t="shared" si="106"/>
        <v>0</v>
      </c>
      <c r="AC143" s="962" t="e">
        <f t="shared" si="118"/>
        <v>#DIV/0!</v>
      </c>
      <c r="AD143" s="976">
        <f>'Receita-Despesa'!M146</f>
        <v>0</v>
      </c>
      <c r="AE143" s="960"/>
      <c r="AF143" s="961">
        <f t="shared" si="107"/>
        <v>0</v>
      </c>
      <c r="AG143" s="962" t="e">
        <f t="shared" si="119"/>
        <v>#DIV/0!</v>
      </c>
      <c r="AH143" s="976">
        <f>'Receita-Despesa'!N146</f>
        <v>0</v>
      </c>
      <c r="AI143" s="960"/>
      <c r="AJ143" s="961">
        <f t="shared" si="108"/>
        <v>0</v>
      </c>
      <c r="AK143" s="962" t="e">
        <f t="shared" si="120"/>
        <v>#DIV/0!</v>
      </c>
      <c r="AL143" s="976">
        <f>'Receita-Despesa'!O146</f>
        <v>0</v>
      </c>
      <c r="AM143" s="960"/>
      <c r="AN143" s="961">
        <f t="shared" si="109"/>
        <v>0</v>
      </c>
      <c r="AO143" s="962" t="e">
        <f t="shared" si="121"/>
        <v>#DIV/0!</v>
      </c>
      <c r="AP143" s="976">
        <f>'Receita-Despesa'!P146</f>
        <v>0</v>
      </c>
      <c r="AQ143" s="960"/>
      <c r="AR143" s="961">
        <f t="shared" si="110"/>
        <v>0</v>
      </c>
      <c r="AS143" s="962" t="e">
        <f t="shared" si="122"/>
        <v>#DIV/0!</v>
      </c>
      <c r="AT143" s="976">
        <f>'Receita-Despesa'!Q146</f>
        <v>0</v>
      </c>
      <c r="AU143" s="960"/>
      <c r="AV143" s="961">
        <f t="shared" si="111"/>
        <v>0</v>
      </c>
      <c r="AW143" s="962" t="e">
        <f t="shared" si="123"/>
        <v>#DIV/0!</v>
      </c>
      <c r="AX143" s="976">
        <f>'Receita-Despesa'!R146</f>
        <v>0</v>
      </c>
      <c r="AY143" s="960"/>
      <c r="AZ143" s="961">
        <f t="shared" si="112"/>
        <v>0</v>
      </c>
      <c r="BA143" s="962" t="e">
        <f t="shared" si="124"/>
        <v>#DIV/0!</v>
      </c>
      <c r="BB143" s="924">
        <f t="shared" si="128"/>
        <v>0</v>
      </c>
      <c r="BC143" s="925">
        <f t="shared" ca="1" si="128"/>
        <v>0</v>
      </c>
      <c r="BD143" s="926">
        <f t="shared" ca="1" si="129"/>
        <v>0</v>
      </c>
      <c r="BE143" s="963" t="e">
        <f t="shared" ca="1" si="125"/>
        <v>#DIV/0!</v>
      </c>
      <c r="BF143" s="220"/>
      <c r="BG143" s="226"/>
      <c r="BH143" s="227"/>
      <c r="BI143" s="227"/>
      <c r="BJ143" s="237"/>
      <c r="BK143" s="237"/>
      <c r="BL143" s="237"/>
      <c r="BM143" s="237"/>
      <c r="BN143" s="249"/>
      <c r="BO143" s="237"/>
      <c r="BP143" s="237"/>
      <c r="BQ143" s="237"/>
      <c r="BR143" s="237"/>
      <c r="BS143" s="239"/>
      <c r="BU143" s="100"/>
      <c r="BV143" s="100"/>
    </row>
    <row r="144" spans="1:74" x14ac:dyDescent="0.3">
      <c r="A144" s="874"/>
      <c r="B144" s="234"/>
      <c r="C144" s="274" t="s">
        <v>624</v>
      </c>
      <c r="D144" s="583">
        <f>'Receita-Despesa'!D147</f>
        <v>0</v>
      </c>
      <c r="E144" s="583"/>
      <c r="F144" s="976">
        <f>'Receita-Despesa'!G147</f>
        <v>0</v>
      </c>
      <c r="G144" s="960">
        <f t="shared" ca="1" si="126"/>
        <v>0</v>
      </c>
      <c r="H144" s="961">
        <f t="shared" ca="1" si="127"/>
        <v>0</v>
      </c>
      <c r="I144" s="962" t="e">
        <f t="shared" ca="1" si="113"/>
        <v>#DIV/0!</v>
      </c>
      <c r="J144" s="976">
        <f>'Receita-Despesa'!H147</f>
        <v>0</v>
      </c>
      <c r="K144" s="960"/>
      <c r="L144" s="961">
        <f t="shared" si="102"/>
        <v>0</v>
      </c>
      <c r="M144" s="962" t="e">
        <f t="shared" si="114"/>
        <v>#DIV/0!</v>
      </c>
      <c r="N144" s="976">
        <f>'Receita-Despesa'!I147</f>
        <v>0</v>
      </c>
      <c r="O144" s="960"/>
      <c r="P144" s="961">
        <f t="shared" si="103"/>
        <v>0</v>
      </c>
      <c r="Q144" s="962" t="e">
        <f t="shared" si="115"/>
        <v>#DIV/0!</v>
      </c>
      <c r="R144" s="976">
        <f>'Receita-Despesa'!J147</f>
        <v>0</v>
      </c>
      <c r="S144" s="960"/>
      <c r="T144" s="961">
        <f t="shared" si="104"/>
        <v>0</v>
      </c>
      <c r="U144" s="962" t="e">
        <f t="shared" si="116"/>
        <v>#DIV/0!</v>
      </c>
      <c r="V144" s="976">
        <f>'Receita-Despesa'!K147</f>
        <v>0</v>
      </c>
      <c r="W144" s="960"/>
      <c r="X144" s="961">
        <f t="shared" si="105"/>
        <v>0</v>
      </c>
      <c r="Y144" s="962" t="e">
        <f t="shared" si="117"/>
        <v>#DIV/0!</v>
      </c>
      <c r="Z144" s="976">
        <f>'Receita-Despesa'!L147</f>
        <v>0</v>
      </c>
      <c r="AA144" s="960"/>
      <c r="AB144" s="961">
        <f t="shared" si="106"/>
        <v>0</v>
      </c>
      <c r="AC144" s="962" t="e">
        <f t="shared" si="118"/>
        <v>#DIV/0!</v>
      </c>
      <c r="AD144" s="976">
        <f>'Receita-Despesa'!M147</f>
        <v>0</v>
      </c>
      <c r="AE144" s="960"/>
      <c r="AF144" s="961">
        <f t="shared" si="107"/>
        <v>0</v>
      </c>
      <c r="AG144" s="962" t="e">
        <f t="shared" si="119"/>
        <v>#DIV/0!</v>
      </c>
      <c r="AH144" s="976">
        <f>'Receita-Despesa'!N147</f>
        <v>0</v>
      </c>
      <c r="AI144" s="960"/>
      <c r="AJ144" s="961">
        <f t="shared" si="108"/>
        <v>0</v>
      </c>
      <c r="AK144" s="962" t="e">
        <f t="shared" si="120"/>
        <v>#DIV/0!</v>
      </c>
      <c r="AL144" s="976">
        <f>'Receita-Despesa'!O147</f>
        <v>0</v>
      </c>
      <c r="AM144" s="960"/>
      <c r="AN144" s="961">
        <f t="shared" si="109"/>
        <v>0</v>
      </c>
      <c r="AO144" s="962" t="e">
        <f t="shared" si="121"/>
        <v>#DIV/0!</v>
      </c>
      <c r="AP144" s="976">
        <f>'Receita-Despesa'!P147</f>
        <v>0</v>
      </c>
      <c r="AQ144" s="960"/>
      <c r="AR144" s="961">
        <f t="shared" si="110"/>
        <v>0</v>
      </c>
      <c r="AS144" s="962" t="e">
        <f t="shared" si="122"/>
        <v>#DIV/0!</v>
      </c>
      <c r="AT144" s="976">
        <f>'Receita-Despesa'!Q147</f>
        <v>0</v>
      </c>
      <c r="AU144" s="960"/>
      <c r="AV144" s="961">
        <f t="shared" si="111"/>
        <v>0</v>
      </c>
      <c r="AW144" s="962" t="e">
        <f t="shared" si="123"/>
        <v>#DIV/0!</v>
      </c>
      <c r="AX144" s="976">
        <f>'Receita-Despesa'!R147</f>
        <v>0</v>
      </c>
      <c r="AY144" s="960"/>
      <c r="AZ144" s="961">
        <f t="shared" si="112"/>
        <v>0</v>
      </c>
      <c r="BA144" s="962" t="e">
        <f t="shared" si="124"/>
        <v>#DIV/0!</v>
      </c>
      <c r="BB144" s="924">
        <f t="shared" si="128"/>
        <v>0</v>
      </c>
      <c r="BC144" s="925">
        <f t="shared" ca="1" si="128"/>
        <v>0</v>
      </c>
      <c r="BD144" s="926">
        <f t="shared" ca="1" si="129"/>
        <v>0</v>
      </c>
      <c r="BE144" s="963" t="e">
        <f t="shared" ca="1" si="125"/>
        <v>#DIV/0!</v>
      </c>
      <c r="BF144" s="220"/>
      <c r="BG144" s="226"/>
      <c r="BH144" s="227"/>
      <c r="BI144" s="227"/>
      <c r="BJ144" s="237"/>
      <c r="BK144" s="237"/>
      <c r="BL144" s="237"/>
      <c r="BM144" s="237"/>
      <c r="BN144" s="249"/>
      <c r="BO144" s="237"/>
      <c r="BP144" s="237"/>
      <c r="BQ144" s="237"/>
      <c r="BR144" s="237"/>
      <c r="BS144" s="239"/>
      <c r="BU144" s="100"/>
      <c r="BV144" s="100"/>
    </row>
    <row r="145" spans="1:74" x14ac:dyDescent="0.3">
      <c r="A145" s="874"/>
      <c r="B145" s="234"/>
      <c r="C145" s="274" t="s">
        <v>625</v>
      </c>
      <c r="D145" s="583">
        <f>'Receita-Despesa'!D148</f>
        <v>0</v>
      </c>
      <c r="E145" s="583"/>
      <c r="F145" s="976">
        <f>'Receita-Despesa'!G148</f>
        <v>0</v>
      </c>
      <c r="G145" s="960">
        <f t="shared" ca="1" si="126"/>
        <v>0</v>
      </c>
      <c r="H145" s="961">
        <f t="shared" ca="1" si="127"/>
        <v>0</v>
      </c>
      <c r="I145" s="962" t="e">
        <f t="shared" ca="1" si="113"/>
        <v>#DIV/0!</v>
      </c>
      <c r="J145" s="976">
        <f>'Receita-Despesa'!H148</f>
        <v>0</v>
      </c>
      <c r="K145" s="960"/>
      <c r="L145" s="961">
        <f t="shared" si="102"/>
        <v>0</v>
      </c>
      <c r="M145" s="962" t="e">
        <f t="shared" si="114"/>
        <v>#DIV/0!</v>
      </c>
      <c r="N145" s="976">
        <f>'Receita-Despesa'!I148</f>
        <v>0</v>
      </c>
      <c r="O145" s="960"/>
      <c r="P145" s="961">
        <f t="shared" si="103"/>
        <v>0</v>
      </c>
      <c r="Q145" s="962" t="e">
        <f t="shared" si="115"/>
        <v>#DIV/0!</v>
      </c>
      <c r="R145" s="976">
        <f>'Receita-Despesa'!J148</f>
        <v>0</v>
      </c>
      <c r="S145" s="960"/>
      <c r="T145" s="961">
        <f t="shared" si="104"/>
        <v>0</v>
      </c>
      <c r="U145" s="962" t="e">
        <f t="shared" si="116"/>
        <v>#DIV/0!</v>
      </c>
      <c r="V145" s="976">
        <f>'Receita-Despesa'!K148</f>
        <v>0</v>
      </c>
      <c r="W145" s="960"/>
      <c r="X145" s="961">
        <f t="shared" si="105"/>
        <v>0</v>
      </c>
      <c r="Y145" s="962" t="e">
        <f t="shared" si="117"/>
        <v>#DIV/0!</v>
      </c>
      <c r="Z145" s="976">
        <f>'Receita-Despesa'!L148</f>
        <v>0</v>
      </c>
      <c r="AA145" s="960"/>
      <c r="AB145" s="961">
        <f t="shared" si="106"/>
        <v>0</v>
      </c>
      <c r="AC145" s="962" t="e">
        <f t="shared" si="118"/>
        <v>#DIV/0!</v>
      </c>
      <c r="AD145" s="976">
        <f>'Receita-Despesa'!M148</f>
        <v>0</v>
      </c>
      <c r="AE145" s="960"/>
      <c r="AF145" s="961">
        <f t="shared" si="107"/>
        <v>0</v>
      </c>
      <c r="AG145" s="962" t="e">
        <f t="shared" si="119"/>
        <v>#DIV/0!</v>
      </c>
      <c r="AH145" s="976">
        <f>'Receita-Despesa'!N148</f>
        <v>0</v>
      </c>
      <c r="AI145" s="960"/>
      <c r="AJ145" s="961">
        <f t="shared" si="108"/>
        <v>0</v>
      </c>
      <c r="AK145" s="962" t="e">
        <f t="shared" si="120"/>
        <v>#DIV/0!</v>
      </c>
      <c r="AL145" s="976">
        <f>'Receita-Despesa'!O148</f>
        <v>0</v>
      </c>
      <c r="AM145" s="960"/>
      <c r="AN145" s="961">
        <f t="shared" si="109"/>
        <v>0</v>
      </c>
      <c r="AO145" s="962" t="e">
        <f t="shared" si="121"/>
        <v>#DIV/0!</v>
      </c>
      <c r="AP145" s="976">
        <f>'Receita-Despesa'!P148</f>
        <v>0</v>
      </c>
      <c r="AQ145" s="960"/>
      <c r="AR145" s="961">
        <f t="shared" si="110"/>
        <v>0</v>
      </c>
      <c r="AS145" s="962" t="e">
        <f t="shared" si="122"/>
        <v>#DIV/0!</v>
      </c>
      <c r="AT145" s="976">
        <f>'Receita-Despesa'!Q148</f>
        <v>0</v>
      </c>
      <c r="AU145" s="960"/>
      <c r="AV145" s="961">
        <f t="shared" si="111"/>
        <v>0</v>
      </c>
      <c r="AW145" s="962" t="e">
        <f t="shared" si="123"/>
        <v>#DIV/0!</v>
      </c>
      <c r="AX145" s="976">
        <f>'Receita-Despesa'!R148</f>
        <v>0</v>
      </c>
      <c r="AY145" s="960"/>
      <c r="AZ145" s="961">
        <f t="shared" si="112"/>
        <v>0</v>
      </c>
      <c r="BA145" s="962" t="e">
        <f t="shared" si="124"/>
        <v>#DIV/0!</v>
      </c>
      <c r="BB145" s="924">
        <f t="shared" si="128"/>
        <v>0</v>
      </c>
      <c r="BC145" s="925">
        <f t="shared" ca="1" si="128"/>
        <v>0</v>
      </c>
      <c r="BD145" s="926">
        <f t="shared" ca="1" si="129"/>
        <v>0</v>
      </c>
      <c r="BE145" s="963" t="e">
        <f t="shared" ca="1" si="125"/>
        <v>#DIV/0!</v>
      </c>
      <c r="BF145" s="220"/>
      <c r="BG145" s="226"/>
      <c r="BH145" s="227"/>
      <c r="BI145" s="227"/>
      <c r="BJ145" s="237"/>
      <c r="BK145" s="237"/>
      <c r="BL145" s="237"/>
      <c r="BM145" s="237"/>
      <c r="BN145" s="249"/>
      <c r="BO145" s="237"/>
      <c r="BP145" s="237"/>
      <c r="BQ145" s="237"/>
      <c r="BR145" s="237"/>
      <c r="BS145" s="239"/>
      <c r="BU145" s="100"/>
      <c r="BV145" s="100"/>
    </row>
    <row r="146" spans="1:74" x14ac:dyDescent="0.3">
      <c r="A146" s="874"/>
      <c r="B146" s="234"/>
      <c r="C146" s="274" t="s">
        <v>626</v>
      </c>
      <c r="D146" s="583">
        <f>'Receita-Despesa'!D149</f>
        <v>0</v>
      </c>
      <c r="E146" s="583"/>
      <c r="F146" s="976">
        <f>'Receita-Despesa'!G149</f>
        <v>0</v>
      </c>
      <c r="G146" s="960">
        <f t="shared" ca="1" si="126"/>
        <v>0</v>
      </c>
      <c r="H146" s="961">
        <f t="shared" ca="1" si="127"/>
        <v>0</v>
      </c>
      <c r="I146" s="962" t="e">
        <f t="shared" ca="1" si="113"/>
        <v>#DIV/0!</v>
      </c>
      <c r="J146" s="976">
        <f>'Receita-Despesa'!H149</f>
        <v>0</v>
      </c>
      <c r="K146" s="960"/>
      <c r="L146" s="961">
        <f t="shared" si="102"/>
        <v>0</v>
      </c>
      <c r="M146" s="962" t="e">
        <f t="shared" si="114"/>
        <v>#DIV/0!</v>
      </c>
      <c r="N146" s="976">
        <f>'Receita-Despesa'!I149</f>
        <v>0</v>
      </c>
      <c r="O146" s="960"/>
      <c r="P146" s="961">
        <f t="shared" si="103"/>
        <v>0</v>
      </c>
      <c r="Q146" s="962" t="e">
        <f t="shared" si="115"/>
        <v>#DIV/0!</v>
      </c>
      <c r="R146" s="976">
        <f>'Receita-Despesa'!J149</f>
        <v>0</v>
      </c>
      <c r="S146" s="960"/>
      <c r="T146" s="961">
        <f t="shared" si="104"/>
        <v>0</v>
      </c>
      <c r="U146" s="962" t="e">
        <f t="shared" si="116"/>
        <v>#DIV/0!</v>
      </c>
      <c r="V146" s="976">
        <f>'Receita-Despesa'!K149</f>
        <v>0</v>
      </c>
      <c r="W146" s="960"/>
      <c r="X146" s="961">
        <f t="shared" si="105"/>
        <v>0</v>
      </c>
      <c r="Y146" s="962" t="e">
        <f t="shared" si="117"/>
        <v>#DIV/0!</v>
      </c>
      <c r="Z146" s="976">
        <f>'Receita-Despesa'!L149</f>
        <v>0</v>
      </c>
      <c r="AA146" s="960"/>
      <c r="AB146" s="961">
        <f t="shared" si="106"/>
        <v>0</v>
      </c>
      <c r="AC146" s="962" t="e">
        <f t="shared" si="118"/>
        <v>#DIV/0!</v>
      </c>
      <c r="AD146" s="976">
        <f>'Receita-Despesa'!M149</f>
        <v>0</v>
      </c>
      <c r="AE146" s="960"/>
      <c r="AF146" s="961">
        <f t="shared" si="107"/>
        <v>0</v>
      </c>
      <c r="AG146" s="962" t="e">
        <f t="shared" si="119"/>
        <v>#DIV/0!</v>
      </c>
      <c r="AH146" s="976">
        <f>'Receita-Despesa'!N149</f>
        <v>0</v>
      </c>
      <c r="AI146" s="960"/>
      <c r="AJ146" s="961">
        <f t="shared" si="108"/>
        <v>0</v>
      </c>
      <c r="AK146" s="962" t="e">
        <f t="shared" si="120"/>
        <v>#DIV/0!</v>
      </c>
      <c r="AL146" s="976">
        <f>'Receita-Despesa'!O149</f>
        <v>0</v>
      </c>
      <c r="AM146" s="960"/>
      <c r="AN146" s="961">
        <f t="shared" si="109"/>
        <v>0</v>
      </c>
      <c r="AO146" s="962" t="e">
        <f t="shared" si="121"/>
        <v>#DIV/0!</v>
      </c>
      <c r="AP146" s="976">
        <f>'Receita-Despesa'!P149</f>
        <v>0</v>
      </c>
      <c r="AQ146" s="960"/>
      <c r="AR146" s="961">
        <f t="shared" si="110"/>
        <v>0</v>
      </c>
      <c r="AS146" s="962" t="e">
        <f t="shared" si="122"/>
        <v>#DIV/0!</v>
      </c>
      <c r="AT146" s="976">
        <f>'Receita-Despesa'!Q149</f>
        <v>0</v>
      </c>
      <c r="AU146" s="960"/>
      <c r="AV146" s="961">
        <f t="shared" si="111"/>
        <v>0</v>
      </c>
      <c r="AW146" s="962" t="e">
        <f t="shared" si="123"/>
        <v>#DIV/0!</v>
      </c>
      <c r="AX146" s="976">
        <f>'Receita-Despesa'!R149</f>
        <v>0</v>
      </c>
      <c r="AY146" s="960"/>
      <c r="AZ146" s="961">
        <f t="shared" si="112"/>
        <v>0</v>
      </c>
      <c r="BA146" s="962" t="e">
        <f t="shared" si="124"/>
        <v>#DIV/0!</v>
      </c>
      <c r="BB146" s="924">
        <f t="shared" si="128"/>
        <v>0</v>
      </c>
      <c r="BC146" s="925">
        <f t="shared" ca="1" si="128"/>
        <v>0</v>
      </c>
      <c r="BD146" s="926">
        <f t="shared" ca="1" si="129"/>
        <v>0</v>
      </c>
      <c r="BE146" s="963" t="e">
        <f t="shared" ca="1" si="125"/>
        <v>#DIV/0!</v>
      </c>
      <c r="BF146" s="220"/>
      <c r="BG146" s="226"/>
      <c r="BH146" s="227"/>
      <c r="BI146" s="227"/>
      <c r="BJ146" s="237"/>
      <c r="BK146" s="237"/>
      <c r="BL146" s="237"/>
      <c r="BM146" s="237"/>
      <c r="BN146" s="249"/>
      <c r="BO146" s="237"/>
      <c r="BP146" s="237"/>
      <c r="BQ146" s="237"/>
      <c r="BR146" s="237"/>
      <c r="BS146" s="239"/>
      <c r="BU146" s="100"/>
      <c r="BV146" s="100"/>
    </row>
    <row r="147" spans="1:74" x14ac:dyDescent="0.3">
      <c r="A147" s="874"/>
      <c r="B147" s="234"/>
      <c r="C147" s="274" t="s">
        <v>627</v>
      </c>
      <c r="D147" s="583">
        <f>'Receita-Despesa'!D150</f>
        <v>0</v>
      </c>
      <c r="E147" s="583"/>
      <c r="F147" s="976">
        <f>'Receita-Despesa'!G150</f>
        <v>0</v>
      </c>
      <c r="G147" s="960">
        <f t="shared" ca="1" si="126"/>
        <v>0</v>
      </c>
      <c r="H147" s="961">
        <f t="shared" ca="1" si="127"/>
        <v>0</v>
      </c>
      <c r="I147" s="962" t="e">
        <f t="shared" ca="1" si="113"/>
        <v>#DIV/0!</v>
      </c>
      <c r="J147" s="976">
        <f>'Receita-Despesa'!H150</f>
        <v>0</v>
      </c>
      <c r="K147" s="960"/>
      <c r="L147" s="961">
        <f t="shared" si="102"/>
        <v>0</v>
      </c>
      <c r="M147" s="962" t="e">
        <f t="shared" si="114"/>
        <v>#DIV/0!</v>
      </c>
      <c r="N147" s="976">
        <f>'Receita-Despesa'!I150</f>
        <v>0</v>
      </c>
      <c r="O147" s="960"/>
      <c r="P147" s="961">
        <f t="shared" si="103"/>
        <v>0</v>
      </c>
      <c r="Q147" s="962" t="e">
        <f t="shared" si="115"/>
        <v>#DIV/0!</v>
      </c>
      <c r="R147" s="976">
        <f>'Receita-Despesa'!J150</f>
        <v>0</v>
      </c>
      <c r="S147" s="960"/>
      <c r="T147" s="961">
        <f t="shared" si="104"/>
        <v>0</v>
      </c>
      <c r="U147" s="962" t="e">
        <f t="shared" si="116"/>
        <v>#DIV/0!</v>
      </c>
      <c r="V147" s="976">
        <f>'Receita-Despesa'!K150</f>
        <v>0</v>
      </c>
      <c r="W147" s="960"/>
      <c r="X147" s="961">
        <f t="shared" si="105"/>
        <v>0</v>
      </c>
      <c r="Y147" s="962" t="e">
        <f t="shared" si="117"/>
        <v>#DIV/0!</v>
      </c>
      <c r="Z147" s="976">
        <f>'Receita-Despesa'!L150</f>
        <v>0</v>
      </c>
      <c r="AA147" s="960"/>
      <c r="AB147" s="961">
        <f t="shared" si="106"/>
        <v>0</v>
      </c>
      <c r="AC147" s="962" t="e">
        <f t="shared" si="118"/>
        <v>#DIV/0!</v>
      </c>
      <c r="AD147" s="976">
        <f>'Receita-Despesa'!M150</f>
        <v>0</v>
      </c>
      <c r="AE147" s="960"/>
      <c r="AF147" s="961">
        <f t="shared" si="107"/>
        <v>0</v>
      </c>
      <c r="AG147" s="962" t="e">
        <f t="shared" si="119"/>
        <v>#DIV/0!</v>
      </c>
      <c r="AH147" s="976">
        <f>'Receita-Despesa'!N150</f>
        <v>0</v>
      </c>
      <c r="AI147" s="960"/>
      <c r="AJ147" s="961">
        <f t="shared" si="108"/>
        <v>0</v>
      </c>
      <c r="AK147" s="962" t="e">
        <f t="shared" si="120"/>
        <v>#DIV/0!</v>
      </c>
      <c r="AL147" s="976">
        <f>'Receita-Despesa'!O150</f>
        <v>0</v>
      </c>
      <c r="AM147" s="960"/>
      <c r="AN147" s="961">
        <f t="shared" si="109"/>
        <v>0</v>
      </c>
      <c r="AO147" s="962" t="e">
        <f t="shared" si="121"/>
        <v>#DIV/0!</v>
      </c>
      <c r="AP147" s="976">
        <f>'Receita-Despesa'!P150</f>
        <v>0</v>
      </c>
      <c r="AQ147" s="960"/>
      <c r="AR147" s="961">
        <f t="shared" si="110"/>
        <v>0</v>
      </c>
      <c r="AS147" s="962" t="e">
        <f t="shared" si="122"/>
        <v>#DIV/0!</v>
      </c>
      <c r="AT147" s="976">
        <f>'Receita-Despesa'!Q150</f>
        <v>0</v>
      </c>
      <c r="AU147" s="960"/>
      <c r="AV147" s="961">
        <f t="shared" si="111"/>
        <v>0</v>
      </c>
      <c r="AW147" s="962" t="e">
        <f t="shared" si="123"/>
        <v>#DIV/0!</v>
      </c>
      <c r="AX147" s="976">
        <f>'Receita-Despesa'!R150</f>
        <v>0</v>
      </c>
      <c r="AY147" s="960"/>
      <c r="AZ147" s="961">
        <f t="shared" si="112"/>
        <v>0</v>
      </c>
      <c r="BA147" s="962" t="e">
        <f t="shared" si="124"/>
        <v>#DIV/0!</v>
      </c>
      <c r="BB147" s="924">
        <f t="shared" si="128"/>
        <v>0</v>
      </c>
      <c r="BC147" s="925">
        <f t="shared" ca="1" si="128"/>
        <v>0</v>
      </c>
      <c r="BD147" s="926">
        <f t="shared" ca="1" si="129"/>
        <v>0</v>
      </c>
      <c r="BE147" s="963" t="e">
        <f t="shared" ca="1" si="125"/>
        <v>#DIV/0!</v>
      </c>
      <c r="BF147" s="220"/>
      <c r="BG147" s="226"/>
      <c r="BH147" s="227"/>
      <c r="BI147" s="227"/>
      <c r="BJ147" s="237"/>
      <c r="BK147" s="237"/>
      <c r="BL147" s="237"/>
      <c r="BM147" s="237"/>
      <c r="BN147" s="249"/>
      <c r="BO147" s="237"/>
      <c r="BP147" s="237"/>
      <c r="BQ147" s="237"/>
      <c r="BR147" s="237"/>
      <c r="BS147" s="239"/>
      <c r="BU147" s="100"/>
      <c r="BV147" s="100"/>
    </row>
    <row r="148" spans="1:74" x14ac:dyDescent="0.3">
      <c r="A148" s="874"/>
      <c r="B148" s="234"/>
      <c r="C148" s="274" t="s">
        <v>628</v>
      </c>
      <c r="D148" s="583">
        <f>'Receita-Despesa'!D151</f>
        <v>0</v>
      </c>
      <c r="E148" s="583"/>
      <c r="F148" s="976">
        <f>'Receita-Despesa'!G151</f>
        <v>0</v>
      </c>
      <c r="G148" s="960">
        <f t="shared" ca="1" si="126"/>
        <v>0</v>
      </c>
      <c r="H148" s="961">
        <f t="shared" ca="1" si="127"/>
        <v>0</v>
      </c>
      <c r="I148" s="962" t="e">
        <f t="shared" ca="1" si="113"/>
        <v>#DIV/0!</v>
      </c>
      <c r="J148" s="976">
        <f>'Receita-Despesa'!H151</f>
        <v>0</v>
      </c>
      <c r="K148" s="960"/>
      <c r="L148" s="961">
        <f t="shared" si="102"/>
        <v>0</v>
      </c>
      <c r="M148" s="962" t="e">
        <f t="shared" si="114"/>
        <v>#DIV/0!</v>
      </c>
      <c r="N148" s="976">
        <f>'Receita-Despesa'!I151</f>
        <v>0</v>
      </c>
      <c r="O148" s="960"/>
      <c r="P148" s="961">
        <f t="shared" si="103"/>
        <v>0</v>
      </c>
      <c r="Q148" s="962" t="e">
        <f t="shared" si="115"/>
        <v>#DIV/0!</v>
      </c>
      <c r="R148" s="976">
        <f>'Receita-Despesa'!J151</f>
        <v>0</v>
      </c>
      <c r="S148" s="960"/>
      <c r="T148" s="961">
        <f t="shared" si="104"/>
        <v>0</v>
      </c>
      <c r="U148" s="962" t="e">
        <f t="shared" si="116"/>
        <v>#DIV/0!</v>
      </c>
      <c r="V148" s="976">
        <f>'Receita-Despesa'!K151</f>
        <v>0</v>
      </c>
      <c r="W148" s="960"/>
      <c r="X148" s="961">
        <f t="shared" si="105"/>
        <v>0</v>
      </c>
      <c r="Y148" s="962" t="e">
        <f t="shared" si="117"/>
        <v>#DIV/0!</v>
      </c>
      <c r="Z148" s="976">
        <f>'Receita-Despesa'!L151</f>
        <v>0</v>
      </c>
      <c r="AA148" s="960"/>
      <c r="AB148" s="961">
        <f t="shared" si="106"/>
        <v>0</v>
      </c>
      <c r="AC148" s="962" t="e">
        <f t="shared" si="118"/>
        <v>#DIV/0!</v>
      </c>
      <c r="AD148" s="976">
        <f>'Receita-Despesa'!M151</f>
        <v>0</v>
      </c>
      <c r="AE148" s="960"/>
      <c r="AF148" s="961">
        <f t="shared" si="107"/>
        <v>0</v>
      </c>
      <c r="AG148" s="962" t="e">
        <f t="shared" si="119"/>
        <v>#DIV/0!</v>
      </c>
      <c r="AH148" s="976">
        <f>'Receita-Despesa'!N151</f>
        <v>0</v>
      </c>
      <c r="AI148" s="960"/>
      <c r="AJ148" s="961">
        <f t="shared" si="108"/>
        <v>0</v>
      </c>
      <c r="AK148" s="962" t="e">
        <f t="shared" si="120"/>
        <v>#DIV/0!</v>
      </c>
      <c r="AL148" s="976">
        <f>'Receita-Despesa'!O151</f>
        <v>0</v>
      </c>
      <c r="AM148" s="960"/>
      <c r="AN148" s="961">
        <f t="shared" si="109"/>
        <v>0</v>
      </c>
      <c r="AO148" s="962" t="e">
        <f t="shared" si="121"/>
        <v>#DIV/0!</v>
      </c>
      <c r="AP148" s="976">
        <f>'Receita-Despesa'!P151</f>
        <v>0</v>
      </c>
      <c r="AQ148" s="960"/>
      <c r="AR148" s="961">
        <f t="shared" si="110"/>
        <v>0</v>
      </c>
      <c r="AS148" s="962" t="e">
        <f t="shared" si="122"/>
        <v>#DIV/0!</v>
      </c>
      <c r="AT148" s="976">
        <f>'Receita-Despesa'!Q151</f>
        <v>0</v>
      </c>
      <c r="AU148" s="960"/>
      <c r="AV148" s="961">
        <f t="shared" si="111"/>
        <v>0</v>
      </c>
      <c r="AW148" s="962" t="e">
        <f t="shared" si="123"/>
        <v>#DIV/0!</v>
      </c>
      <c r="AX148" s="976">
        <f>'Receita-Despesa'!R151</f>
        <v>0</v>
      </c>
      <c r="AY148" s="960"/>
      <c r="AZ148" s="961">
        <f t="shared" si="112"/>
        <v>0</v>
      </c>
      <c r="BA148" s="962" t="e">
        <f t="shared" si="124"/>
        <v>#DIV/0!</v>
      </c>
      <c r="BB148" s="924">
        <f t="shared" si="128"/>
        <v>0</v>
      </c>
      <c r="BC148" s="925">
        <f t="shared" ca="1" si="128"/>
        <v>0</v>
      </c>
      <c r="BD148" s="926">
        <f t="shared" ca="1" si="129"/>
        <v>0</v>
      </c>
      <c r="BE148" s="963" t="e">
        <f t="shared" ca="1" si="125"/>
        <v>#DIV/0!</v>
      </c>
      <c r="BF148" s="220"/>
      <c r="BG148" s="226"/>
      <c r="BH148" s="227"/>
      <c r="BI148" s="227"/>
      <c r="BJ148" s="237"/>
      <c r="BK148" s="237"/>
      <c r="BL148" s="237"/>
      <c r="BM148" s="237"/>
      <c r="BN148" s="249"/>
      <c r="BO148" s="237"/>
      <c r="BP148" s="237"/>
      <c r="BQ148" s="237"/>
      <c r="BR148" s="237"/>
      <c r="BS148" s="239"/>
      <c r="BU148" s="100"/>
      <c r="BV148" s="100"/>
    </row>
    <row r="149" spans="1:74" x14ac:dyDescent="0.3">
      <c r="A149" s="874"/>
      <c r="B149" s="234"/>
      <c r="C149" s="274" t="s">
        <v>629</v>
      </c>
      <c r="D149" s="583">
        <f>'Receita-Despesa'!D152</f>
        <v>0</v>
      </c>
      <c r="E149" s="583"/>
      <c r="F149" s="976">
        <f>'Receita-Despesa'!G152</f>
        <v>0</v>
      </c>
      <c r="G149" s="960">
        <f t="shared" ca="1" si="126"/>
        <v>0</v>
      </c>
      <c r="H149" s="961">
        <f t="shared" ca="1" si="127"/>
        <v>0</v>
      </c>
      <c r="I149" s="962" t="e">
        <f t="shared" ca="1" si="113"/>
        <v>#DIV/0!</v>
      </c>
      <c r="J149" s="976">
        <f>'Receita-Despesa'!H152</f>
        <v>0</v>
      </c>
      <c r="K149" s="960"/>
      <c r="L149" s="961">
        <f t="shared" si="102"/>
        <v>0</v>
      </c>
      <c r="M149" s="962" t="e">
        <f t="shared" si="114"/>
        <v>#DIV/0!</v>
      </c>
      <c r="N149" s="976">
        <f>'Receita-Despesa'!I152</f>
        <v>0</v>
      </c>
      <c r="O149" s="960"/>
      <c r="P149" s="961">
        <f t="shared" si="103"/>
        <v>0</v>
      </c>
      <c r="Q149" s="962" t="e">
        <f t="shared" si="115"/>
        <v>#DIV/0!</v>
      </c>
      <c r="R149" s="976">
        <f>'Receita-Despesa'!J152</f>
        <v>0</v>
      </c>
      <c r="S149" s="960"/>
      <c r="T149" s="961">
        <f t="shared" si="104"/>
        <v>0</v>
      </c>
      <c r="U149" s="962" t="e">
        <f t="shared" si="116"/>
        <v>#DIV/0!</v>
      </c>
      <c r="V149" s="976">
        <f>'Receita-Despesa'!K152</f>
        <v>0</v>
      </c>
      <c r="W149" s="960"/>
      <c r="X149" s="961">
        <f t="shared" si="105"/>
        <v>0</v>
      </c>
      <c r="Y149" s="962" t="e">
        <f t="shared" si="117"/>
        <v>#DIV/0!</v>
      </c>
      <c r="Z149" s="976">
        <f>'Receita-Despesa'!L152</f>
        <v>0</v>
      </c>
      <c r="AA149" s="960"/>
      <c r="AB149" s="961">
        <f t="shared" si="106"/>
        <v>0</v>
      </c>
      <c r="AC149" s="962" t="e">
        <f t="shared" si="118"/>
        <v>#DIV/0!</v>
      </c>
      <c r="AD149" s="976">
        <f>'Receita-Despesa'!M152</f>
        <v>0</v>
      </c>
      <c r="AE149" s="960"/>
      <c r="AF149" s="961">
        <f t="shared" si="107"/>
        <v>0</v>
      </c>
      <c r="AG149" s="962" t="e">
        <f t="shared" si="119"/>
        <v>#DIV/0!</v>
      </c>
      <c r="AH149" s="976">
        <f>'Receita-Despesa'!N152</f>
        <v>0</v>
      </c>
      <c r="AI149" s="960"/>
      <c r="AJ149" s="961">
        <f t="shared" si="108"/>
        <v>0</v>
      </c>
      <c r="AK149" s="962" t="e">
        <f t="shared" si="120"/>
        <v>#DIV/0!</v>
      </c>
      <c r="AL149" s="976">
        <f>'Receita-Despesa'!O152</f>
        <v>0</v>
      </c>
      <c r="AM149" s="960"/>
      <c r="AN149" s="961">
        <f t="shared" si="109"/>
        <v>0</v>
      </c>
      <c r="AO149" s="962" t="e">
        <f t="shared" si="121"/>
        <v>#DIV/0!</v>
      </c>
      <c r="AP149" s="976">
        <f>'Receita-Despesa'!P152</f>
        <v>0</v>
      </c>
      <c r="AQ149" s="960"/>
      <c r="AR149" s="961">
        <f t="shared" si="110"/>
        <v>0</v>
      </c>
      <c r="AS149" s="962" t="e">
        <f t="shared" si="122"/>
        <v>#DIV/0!</v>
      </c>
      <c r="AT149" s="976">
        <f>'Receita-Despesa'!Q152</f>
        <v>0</v>
      </c>
      <c r="AU149" s="960"/>
      <c r="AV149" s="961">
        <f t="shared" si="111"/>
        <v>0</v>
      </c>
      <c r="AW149" s="962" t="e">
        <f t="shared" si="123"/>
        <v>#DIV/0!</v>
      </c>
      <c r="AX149" s="976">
        <f>'Receita-Despesa'!R152</f>
        <v>0</v>
      </c>
      <c r="AY149" s="960"/>
      <c r="AZ149" s="961">
        <f t="shared" si="112"/>
        <v>0</v>
      </c>
      <c r="BA149" s="962" t="e">
        <f t="shared" si="124"/>
        <v>#DIV/0!</v>
      </c>
      <c r="BB149" s="924">
        <f t="shared" si="128"/>
        <v>0</v>
      </c>
      <c r="BC149" s="925">
        <f t="shared" ca="1" si="128"/>
        <v>0</v>
      </c>
      <c r="BD149" s="926">
        <f t="shared" ca="1" si="129"/>
        <v>0</v>
      </c>
      <c r="BE149" s="963" t="e">
        <f t="shared" ca="1" si="125"/>
        <v>#DIV/0!</v>
      </c>
      <c r="BF149" s="220"/>
      <c r="BG149" s="226"/>
      <c r="BH149" s="227"/>
      <c r="BI149" s="227"/>
      <c r="BJ149" s="237"/>
      <c r="BK149" s="237"/>
      <c r="BL149" s="237"/>
      <c r="BM149" s="237"/>
      <c r="BN149" s="249"/>
      <c r="BO149" s="237"/>
      <c r="BP149" s="237"/>
      <c r="BQ149" s="237"/>
      <c r="BR149" s="237"/>
      <c r="BS149" s="239"/>
      <c r="BU149" s="100"/>
      <c r="BV149" s="100"/>
    </row>
    <row r="150" spans="1:74" x14ac:dyDescent="0.3">
      <c r="A150" s="874"/>
      <c r="B150" s="234"/>
      <c r="C150" s="274" t="s">
        <v>630</v>
      </c>
      <c r="D150" s="583">
        <f>'Receita-Despesa'!D153</f>
        <v>0</v>
      </c>
      <c r="E150" s="583"/>
      <c r="F150" s="976">
        <f>'Receita-Despesa'!G153</f>
        <v>0</v>
      </c>
      <c r="G150" s="960">
        <f t="shared" ca="1" si="126"/>
        <v>0</v>
      </c>
      <c r="H150" s="961">
        <f t="shared" ca="1" si="127"/>
        <v>0</v>
      </c>
      <c r="I150" s="962" t="e">
        <f t="shared" ca="1" si="113"/>
        <v>#DIV/0!</v>
      </c>
      <c r="J150" s="976">
        <f>'Receita-Despesa'!H153</f>
        <v>0</v>
      </c>
      <c r="K150" s="960"/>
      <c r="L150" s="961">
        <f t="shared" si="102"/>
        <v>0</v>
      </c>
      <c r="M150" s="962" t="e">
        <f t="shared" si="114"/>
        <v>#DIV/0!</v>
      </c>
      <c r="N150" s="976">
        <f>'Receita-Despesa'!I153</f>
        <v>0</v>
      </c>
      <c r="O150" s="960"/>
      <c r="P150" s="961">
        <f t="shared" si="103"/>
        <v>0</v>
      </c>
      <c r="Q150" s="962" t="e">
        <f t="shared" si="115"/>
        <v>#DIV/0!</v>
      </c>
      <c r="R150" s="976">
        <f>'Receita-Despesa'!J153</f>
        <v>0</v>
      </c>
      <c r="S150" s="960"/>
      <c r="T150" s="961">
        <f t="shared" si="104"/>
        <v>0</v>
      </c>
      <c r="U150" s="962" t="e">
        <f t="shared" si="116"/>
        <v>#DIV/0!</v>
      </c>
      <c r="V150" s="976">
        <f>'Receita-Despesa'!K153</f>
        <v>0</v>
      </c>
      <c r="W150" s="960"/>
      <c r="X150" s="961">
        <f t="shared" si="105"/>
        <v>0</v>
      </c>
      <c r="Y150" s="962" t="e">
        <f t="shared" si="117"/>
        <v>#DIV/0!</v>
      </c>
      <c r="Z150" s="976">
        <f>'Receita-Despesa'!L153</f>
        <v>0</v>
      </c>
      <c r="AA150" s="960"/>
      <c r="AB150" s="961">
        <f t="shared" si="106"/>
        <v>0</v>
      </c>
      <c r="AC150" s="962" t="e">
        <f t="shared" si="118"/>
        <v>#DIV/0!</v>
      </c>
      <c r="AD150" s="976">
        <f>'Receita-Despesa'!M153</f>
        <v>0</v>
      </c>
      <c r="AE150" s="960"/>
      <c r="AF150" s="961">
        <f t="shared" si="107"/>
        <v>0</v>
      </c>
      <c r="AG150" s="962" t="e">
        <f t="shared" si="119"/>
        <v>#DIV/0!</v>
      </c>
      <c r="AH150" s="976">
        <f>'Receita-Despesa'!N153</f>
        <v>0</v>
      </c>
      <c r="AI150" s="960"/>
      <c r="AJ150" s="961">
        <f t="shared" si="108"/>
        <v>0</v>
      </c>
      <c r="AK150" s="962" t="e">
        <f t="shared" si="120"/>
        <v>#DIV/0!</v>
      </c>
      <c r="AL150" s="976">
        <f>'Receita-Despesa'!O153</f>
        <v>0</v>
      </c>
      <c r="AM150" s="960"/>
      <c r="AN150" s="961">
        <f t="shared" si="109"/>
        <v>0</v>
      </c>
      <c r="AO150" s="962" t="e">
        <f t="shared" si="121"/>
        <v>#DIV/0!</v>
      </c>
      <c r="AP150" s="976">
        <f>'Receita-Despesa'!P153</f>
        <v>0</v>
      </c>
      <c r="AQ150" s="960"/>
      <c r="AR150" s="961">
        <f t="shared" si="110"/>
        <v>0</v>
      </c>
      <c r="AS150" s="962" t="e">
        <f t="shared" si="122"/>
        <v>#DIV/0!</v>
      </c>
      <c r="AT150" s="976">
        <f>'Receita-Despesa'!Q153</f>
        <v>0</v>
      </c>
      <c r="AU150" s="960"/>
      <c r="AV150" s="961">
        <f t="shared" si="111"/>
        <v>0</v>
      </c>
      <c r="AW150" s="962" t="e">
        <f t="shared" si="123"/>
        <v>#DIV/0!</v>
      </c>
      <c r="AX150" s="976">
        <f>'Receita-Despesa'!R153</f>
        <v>0</v>
      </c>
      <c r="AY150" s="960"/>
      <c r="AZ150" s="961">
        <f t="shared" si="112"/>
        <v>0</v>
      </c>
      <c r="BA150" s="962" t="e">
        <f t="shared" si="124"/>
        <v>#DIV/0!</v>
      </c>
      <c r="BB150" s="924">
        <f t="shared" si="128"/>
        <v>0</v>
      </c>
      <c r="BC150" s="925">
        <f t="shared" ca="1" si="128"/>
        <v>0</v>
      </c>
      <c r="BD150" s="926">
        <f t="shared" ca="1" si="129"/>
        <v>0</v>
      </c>
      <c r="BE150" s="963" t="e">
        <f t="shared" ca="1" si="125"/>
        <v>#DIV/0!</v>
      </c>
      <c r="BF150" s="220"/>
      <c r="BG150" s="226"/>
      <c r="BH150" s="227"/>
      <c r="BI150" s="227"/>
      <c r="BJ150" s="237"/>
      <c r="BK150" s="237"/>
      <c r="BL150" s="237"/>
      <c r="BM150" s="237"/>
      <c r="BN150" s="249"/>
      <c r="BO150" s="237"/>
      <c r="BP150" s="237"/>
      <c r="BQ150" s="237"/>
      <c r="BR150" s="237"/>
      <c r="BS150" s="239"/>
      <c r="BU150" s="100"/>
      <c r="BV150" s="100"/>
    </row>
    <row r="151" spans="1:74" x14ac:dyDescent="0.3">
      <c r="A151" s="874"/>
      <c r="B151" s="234"/>
      <c r="C151" s="274" t="s">
        <v>631</v>
      </c>
      <c r="D151" s="583">
        <f>'Receita-Despesa'!D154</f>
        <v>0</v>
      </c>
      <c r="E151" s="583"/>
      <c r="F151" s="976">
        <f>'Receita-Despesa'!G154</f>
        <v>0</v>
      </c>
      <c r="G151" s="960">
        <f t="shared" ca="1" si="126"/>
        <v>0</v>
      </c>
      <c r="H151" s="961">
        <f t="shared" ca="1" si="127"/>
        <v>0</v>
      </c>
      <c r="I151" s="962" t="e">
        <f t="shared" ca="1" si="113"/>
        <v>#DIV/0!</v>
      </c>
      <c r="J151" s="976">
        <f>'Receita-Despesa'!H154</f>
        <v>0</v>
      </c>
      <c r="K151" s="960"/>
      <c r="L151" s="961">
        <f t="shared" si="102"/>
        <v>0</v>
      </c>
      <c r="M151" s="962" t="e">
        <f t="shared" si="114"/>
        <v>#DIV/0!</v>
      </c>
      <c r="N151" s="976">
        <f>'Receita-Despesa'!I154</f>
        <v>0</v>
      </c>
      <c r="O151" s="960"/>
      <c r="P151" s="961">
        <f t="shared" si="103"/>
        <v>0</v>
      </c>
      <c r="Q151" s="962" t="e">
        <f t="shared" si="115"/>
        <v>#DIV/0!</v>
      </c>
      <c r="R151" s="976">
        <f>'Receita-Despesa'!J154</f>
        <v>0</v>
      </c>
      <c r="S151" s="960"/>
      <c r="T151" s="961">
        <f t="shared" si="104"/>
        <v>0</v>
      </c>
      <c r="U151" s="962" t="e">
        <f t="shared" si="116"/>
        <v>#DIV/0!</v>
      </c>
      <c r="V151" s="976">
        <f>'Receita-Despesa'!K154</f>
        <v>0</v>
      </c>
      <c r="W151" s="960"/>
      <c r="X151" s="961">
        <f t="shared" si="105"/>
        <v>0</v>
      </c>
      <c r="Y151" s="962" t="e">
        <f t="shared" si="117"/>
        <v>#DIV/0!</v>
      </c>
      <c r="Z151" s="976">
        <f>'Receita-Despesa'!L154</f>
        <v>0</v>
      </c>
      <c r="AA151" s="960"/>
      <c r="AB151" s="961">
        <f t="shared" si="106"/>
        <v>0</v>
      </c>
      <c r="AC151" s="962" t="e">
        <f t="shared" si="118"/>
        <v>#DIV/0!</v>
      </c>
      <c r="AD151" s="976">
        <f>'Receita-Despesa'!M154</f>
        <v>0</v>
      </c>
      <c r="AE151" s="960"/>
      <c r="AF151" s="961">
        <f t="shared" si="107"/>
        <v>0</v>
      </c>
      <c r="AG151" s="962" t="e">
        <f t="shared" si="119"/>
        <v>#DIV/0!</v>
      </c>
      <c r="AH151" s="976">
        <f>'Receita-Despesa'!N154</f>
        <v>0</v>
      </c>
      <c r="AI151" s="960"/>
      <c r="AJ151" s="961">
        <f t="shared" si="108"/>
        <v>0</v>
      </c>
      <c r="AK151" s="962" t="e">
        <f t="shared" si="120"/>
        <v>#DIV/0!</v>
      </c>
      <c r="AL151" s="976">
        <f>'Receita-Despesa'!O154</f>
        <v>0</v>
      </c>
      <c r="AM151" s="960"/>
      <c r="AN151" s="961">
        <f t="shared" si="109"/>
        <v>0</v>
      </c>
      <c r="AO151" s="962" t="e">
        <f t="shared" si="121"/>
        <v>#DIV/0!</v>
      </c>
      <c r="AP151" s="976">
        <f>'Receita-Despesa'!P154</f>
        <v>0</v>
      </c>
      <c r="AQ151" s="960"/>
      <c r="AR151" s="961">
        <f t="shared" si="110"/>
        <v>0</v>
      </c>
      <c r="AS151" s="962" t="e">
        <f t="shared" si="122"/>
        <v>#DIV/0!</v>
      </c>
      <c r="AT151" s="976">
        <f>'Receita-Despesa'!Q154</f>
        <v>0</v>
      </c>
      <c r="AU151" s="960"/>
      <c r="AV151" s="961">
        <f t="shared" si="111"/>
        <v>0</v>
      </c>
      <c r="AW151" s="962" t="e">
        <f t="shared" si="123"/>
        <v>#DIV/0!</v>
      </c>
      <c r="AX151" s="976">
        <f>'Receita-Despesa'!R154</f>
        <v>0</v>
      </c>
      <c r="AY151" s="960"/>
      <c r="AZ151" s="961">
        <f t="shared" si="112"/>
        <v>0</v>
      </c>
      <c r="BA151" s="962" t="e">
        <f t="shared" si="124"/>
        <v>#DIV/0!</v>
      </c>
      <c r="BB151" s="924">
        <f t="shared" si="128"/>
        <v>0</v>
      </c>
      <c r="BC151" s="925">
        <f t="shared" ca="1" si="128"/>
        <v>0</v>
      </c>
      <c r="BD151" s="926">
        <f t="shared" ca="1" si="129"/>
        <v>0</v>
      </c>
      <c r="BE151" s="963" t="e">
        <f t="shared" ca="1" si="125"/>
        <v>#DIV/0!</v>
      </c>
      <c r="BF151" s="220"/>
      <c r="BG151" s="226"/>
      <c r="BH151" s="227"/>
      <c r="BI151" s="227"/>
      <c r="BJ151" s="237"/>
      <c r="BK151" s="237"/>
      <c r="BL151" s="237"/>
      <c r="BM151" s="237"/>
      <c r="BN151" s="249"/>
      <c r="BO151" s="237"/>
      <c r="BP151" s="237"/>
      <c r="BQ151" s="237"/>
      <c r="BR151" s="237"/>
      <c r="BS151" s="239"/>
      <c r="BU151" s="100"/>
      <c r="BV151" s="100"/>
    </row>
    <row r="152" spans="1:74" x14ac:dyDescent="0.3">
      <c r="A152" s="874"/>
      <c r="B152" s="234"/>
      <c r="C152" s="274" t="s">
        <v>632</v>
      </c>
      <c r="D152" s="583">
        <f>'Receita-Despesa'!D155</f>
        <v>0</v>
      </c>
      <c r="E152" s="583"/>
      <c r="F152" s="976">
        <f>'Receita-Despesa'!G155</f>
        <v>0</v>
      </c>
      <c r="G152" s="960">
        <f t="shared" ca="1" si="126"/>
        <v>0</v>
      </c>
      <c r="H152" s="961">
        <f t="shared" ca="1" si="127"/>
        <v>0</v>
      </c>
      <c r="I152" s="962" t="e">
        <f t="shared" ca="1" si="113"/>
        <v>#DIV/0!</v>
      </c>
      <c r="J152" s="976">
        <f>'Receita-Despesa'!H155</f>
        <v>0</v>
      </c>
      <c r="K152" s="960"/>
      <c r="L152" s="961">
        <f t="shared" si="102"/>
        <v>0</v>
      </c>
      <c r="M152" s="962" t="e">
        <f t="shared" si="114"/>
        <v>#DIV/0!</v>
      </c>
      <c r="N152" s="976">
        <f>'Receita-Despesa'!I155</f>
        <v>0</v>
      </c>
      <c r="O152" s="960"/>
      <c r="P152" s="961">
        <f t="shared" si="103"/>
        <v>0</v>
      </c>
      <c r="Q152" s="962" t="e">
        <f t="shared" si="115"/>
        <v>#DIV/0!</v>
      </c>
      <c r="R152" s="976">
        <f>'Receita-Despesa'!J155</f>
        <v>0</v>
      </c>
      <c r="S152" s="960"/>
      <c r="T152" s="961">
        <f t="shared" si="104"/>
        <v>0</v>
      </c>
      <c r="U152" s="962" t="e">
        <f t="shared" si="116"/>
        <v>#DIV/0!</v>
      </c>
      <c r="V152" s="976">
        <f>'Receita-Despesa'!K155</f>
        <v>0</v>
      </c>
      <c r="W152" s="960"/>
      <c r="X152" s="961">
        <f t="shared" si="105"/>
        <v>0</v>
      </c>
      <c r="Y152" s="962" t="e">
        <f t="shared" si="117"/>
        <v>#DIV/0!</v>
      </c>
      <c r="Z152" s="976">
        <f>'Receita-Despesa'!L155</f>
        <v>0</v>
      </c>
      <c r="AA152" s="960"/>
      <c r="AB152" s="961">
        <f t="shared" si="106"/>
        <v>0</v>
      </c>
      <c r="AC152" s="962" t="e">
        <f t="shared" si="118"/>
        <v>#DIV/0!</v>
      </c>
      <c r="AD152" s="976">
        <f>'Receita-Despesa'!M155</f>
        <v>0</v>
      </c>
      <c r="AE152" s="960"/>
      <c r="AF152" s="961">
        <f t="shared" si="107"/>
        <v>0</v>
      </c>
      <c r="AG152" s="962" t="e">
        <f t="shared" si="119"/>
        <v>#DIV/0!</v>
      </c>
      <c r="AH152" s="976">
        <f>'Receita-Despesa'!N155</f>
        <v>0</v>
      </c>
      <c r="AI152" s="960"/>
      <c r="AJ152" s="961">
        <f t="shared" si="108"/>
        <v>0</v>
      </c>
      <c r="AK152" s="962" t="e">
        <f t="shared" si="120"/>
        <v>#DIV/0!</v>
      </c>
      <c r="AL152" s="976">
        <f>'Receita-Despesa'!O155</f>
        <v>0</v>
      </c>
      <c r="AM152" s="960"/>
      <c r="AN152" s="961">
        <f t="shared" si="109"/>
        <v>0</v>
      </c>
      <c r="AO152" s="962" t="e">
        <f t="shared" si="121"/>
        <v>#DIV/0!</v>
      </c>
      <c r="AP152" s="976">
        <f>'Receita-Despesa'!P155</f>
        <v>0</v>
      </c>
      <c r="AQ152" s="960"/>
      <c r="AR152" s="961">
        <f t="shared" si="110"/>
        <v>0</v>
      </c>
      <c r="AS152" s="962" t="e">
        <f t="shared" si="122"/>
        <v>#DIV/0!</v>
      </c>
      <c r="AT152" s="976">
        <f>'Receita-Despesa'!Q155</f>
        <v>0</v>
      </c>
      <c r="AU152" s="960"/>
      <c r="AV152" s="961">
        <f t="shared" si="111"/>
        <v>0</v>
      </c>
      <c r="AW152" s="962" t="e">
        <f t="shared" si="123"/>
        <v>#DIV/0!</v>
      </c>
      <c r="AX152" s="976">
        <f>'Receita-Despesa'!R155</f>
        <v>0</v>
      </c>
      <c r="AY152" s="960"/>
      <c r="AZ152" s="961">
        <f t="shared" si="112"/>
        <v>0</v>
      </c>
      <c r="BA152" s="962" t="e">
        <f t="shared" si="124"/>
        <v>#DIV/0!</v>
      </c>
      <c r="BB152" s="924">
        <f t="shared" si="128"/>
        <v>0</v>
      </c>
      <c r="BC152" s="925">
        <f t="shared" ca="1" si="128"/>
        <v>0</v>
      </c>
      <c r="BD152" s="926">
        <f t="shared" ca="1" si="129"/>
        <v>0</v>
      </c>
      <c r="BE152" s="963" t="e">
        <f t="shared" ca="1" si="125"/>
        <v>#DIV/0!</v>
      </c>
      <c r="BF152" s="220"/>
      <c r="BG152" s="226"/>
      <c r="BH152" s="227"/>
      <c r="BI152" s="227"/>
      <c r="BJ152" s="237"/>
      <c r="BK152" s="237"/>
      <c r="BL152" s="237"/>
      <c r="BM152" s="237"/>
      <c r="BN152" s="249"/>
      <c r="BO152" s="237"/>
      <c r="BP152" s="237"/>
      <c r="BQ152" s="237"/>
      <c r="BR152" s="237"/>
      <c r="BS152" s="239"/>
      <c r="BU152" s="100"/>
      <c r="BV152" s="100"/>
    </row>
    <row r="153" spans="1:74" x14ac:dyDescent="0.3">
      <c r="A153" s="874"/>
      <c r="B153" s="234"/>
      <c r="C153" s="274" t="s">
        <v>633</v>
      </c>
      <c r="D153" s="583">
        <f>'Receita-Despesa'!D156</f>
        <v>0</v>
      </c>
      <c r="E153" s="583"/>
      <c r="F153" s="976">
        <f>'Receita-Despesa'!G156</f>
        <v>0</v>
      </c>
      <c r="G153" s="960">
        <f t="shared" ca="1" si="126"/>
        <v>0</v>
      </c>
      <c r="H153" s="961">
        <f t="shared" ca="1" si="127"/>
        <v>0</v>
      </c>
      <c r="I153" s="962" t="e">
        <f t="shared" ca="1" si="113"/>
        <v>#DIV/0!</v>
      </c>
      <c r="J153" s="976">
        <f>'Receita-Despesa'!H156</f>
        <v>0</v>
      </c>
      <c r="K153" s="960"/>
      <c r="L153" s="961">
        <f t="shared" si="102"/>
        <v>0</v>
      </c>
      <c r="M153" s="962" t="e">
        <f t="shared" si="114"/>
        <v>#DIV/0!</v>
      </c>
      <c r="N153" s="976">
        <f>'Receita-Despesa'!I156</f>
        <v>0</v>
      </c>
      <c r="O153" s="960"/>
      <c r="P153" s="961">
        <f t="shared" si="103"/>
        <v>0</v>
      </c>
      <c r="Q153" s="962" t="e">
        <f t="shared" si="115"/>
        <v>#DIV/0!</v>
      </c>
      <c r="R153" s="976">
        <f>'Receita-Despesa'!J156</f>
        <v>0</v>
      </c>
      <c r="S153" s="960"/>
      <c r="T153" s="961">
        <f t="shared" si="104"/>
        <v>0</v>
      </c>
      <c r="U153" s="962" t="e">
        <f t="shared" si="116"/>
        <v>#DIV/0!</v>
      </c>
      <c r="V153" s="976">
        <f>'Receita-Despesa'!K156</f>
        <v>0</v>
      </c>
      <c r="W153" s="960"/>
      <c r="X153" s="961">
        <f t="shared" si="105"/>
        <v>0</v>
      </c>
      <c r="Y153" s="962" t="e">
        <f t="shared" si="117"/>
        <v>#DIV/0!</v>
      </c>
      <c r="Z153" s="976">
        <f>'Receita-Despesa'!L156</f>
        <v>0</v>
      </c>
      <c r="AA153" s="960"/>
      <c r="AB153" s="961">
        <f t="shared" si="106"/>
        <v>0</v>
      </c>
      <c r="AC153" s="962" t="e">
        <f t="shared" si="118"/>
        <v>#DIV/0!</v>
      </c>
      <c r="AD153" s="976">
        <f>'Receita-Despesa'!M156</f>
        <v>0</v>
      </c>
      <c r="AE153" s="960"/>
      <c r="AF153" s="961">
        <f t="shared" si="107"/>
        <v>0</v>
      </c>
      <c r="AG153" s="962" t="e">
        <f t="shared" si="119"/>
        <v>#DIV/0!</v>
      </c>
      <c r="AH153" s="976">
        <f>'Receita-Despesa'!N156</f>
        <v>0</v>
      </c>
      <c r="AI153" s="960"/>
      <c r="AJ153" s="961">
        <f t="shared" si="108"/>
        <v>0</v>
      </c>
      <c r="AK153" s="962" t="e">
        <f t="shared" si="120"/>
        <v>#DIV/0!</v>
      </c>
      <c r="AL153" s="976">
        <f>'Receita-Despesa'!O156</f>
        <v>0</v>
      </c>
      <c r="AM153" s="960"/>
      <c r="AN153" s="961">
        <f t="shared" si="109"/>
        <v>0</v>
      </c>
      <c r="AO153" s="962" t="e">
        <f t="shared" si="121"/>
        <v>#DIV/0!</v>
      </c>
      <c r="AP153" s="976">
        <f>'Receita-Despesa'!P156</f>
        <v>0</v>
      </c>
      <c r="AQ153" s="960"/>
      <c r="AR153" s="961">
        <f t="shared" si="110"/>
        <v>0</v>
      </c>
      <c r="AS153" s="962" t="e">
        <f t="shared" si="122"/>
        <v>#DIV/0!</v>
      </c>
      <c r="AT153" s="976">
        <f>'Receita-Despesa'!Q156</f>
        <v>0</v>
      </c>
      <c r="AU153" s="960"/>
      <c r="AV153" s="961">
        <f t="shared" si="111"/>
        <v>0</v>
      </c>
      <c r="AW153" s="962" t="e">
        <f t="shared" si="123"/>
        <v>#DIV/0!</v>
      </c>
      <c r="AX153" s="976">
        <f>'Receita-Despesa'!R156</f>
        <v>0</v>
      </c>
      <c r="AY153" s="960"/>
      <c r="AZ153" s="961">
        <f t="shared" si="112"/>
        <v>0</v>
      </c>
      <c r="BA153" s="962" t="e">
        <f t="shared" si="124"/>
        <v>#DIV/0!</v>
      </c>
      <c r="BB153" s="924">
        <f t="shared" si="128"/>
        <v>0</v>
      </c>
      <c r="BC153" s="925">
        <f t="shared" ca="1" si="128"/>
        <v>0</v>
      </c>
      <c r="BD153" s="926">
        <f t="shared" ca="1" si="129"/>
        <v>0</v>
      </c>
      <c r="BE153" s="963" t="e">
        <f t="shared" ca="1" si="125"/>
        <v>#DIV/0!</v>
      </c>
      <c r="BF153" s="220"/>
      <c r="BG153" s="226"/>
      <c r="BH153" s="227"/>
      <c r="BI153" s="227"/>
      <c r="BJ153" s="237"/>
      <c r="BK153" s="237"/>
      <c r="BL153" s="237"/>
      <c r="BM153" s="237"/>
      <c r="BN153" s="249"/>
      <c r="BO153" s="237"/>
      <c r="BP153" s="237"/>
      <c r="BQ153" s="237"/>
      <c r="BR153" s="237"/>
      <c r="BS153" s="239"/>
      <c r="BU153" s="100"/>
      <c r="BV153" s="100"/>
    </row>
    <row r="154" spans="1:74" x14ac:dyDescent="0.3">
      <c r="A154" s="874"/>
      <c r="B154" s="234"/>
      <c r="C154" s="274" t="s">
        <v>634</v>
      </c>
      <c r="D154" s="583">
        <f>'Receita-Despesa'!D157</f>
        <v>0</v>
      </c>
      <c r="E154" s="583"/>
      <c r="F154" s="976">
        <f>'Receita-Despesa'!G157</f>
        <v>0</v>
      </c>
      <c r="G154" s="960">
        <f t="shared" ca="1" si="126"/>
        <v>0</v>
      </c>
      <c r="H154" s="961">
        <f t="shared" ca="1" si="127"/>
        <v>0</v>
      </c>
      <c r="I154" s="962" t="e">
        <f t="shared" ca="1" si="113"/>
        <v>#DIV/0!</v>
      </c>
      <c r="J154" s="976">
        <f>'Receita-Despesa'!H157</f>
        <v>0</v>
      </c>
      <c r="K154" s="960"/>
      <c r="L154" s="961">
        <f t="shared" si="102"/>
        <v>0</v>
      </c>
      <c r="M154" s="962" t="e">
        <f t="shared" si="114"/>
        <v>#DIV/0!</v>
      </c>
      <c r="N154" s="976">
        <f>'Receita-Despesa'!I157</f>
        <v>0</v>
      </c>
      <c r="O154" s="960"/>
      <c r="P154" s="961">
        <f t="shared" si="103"/>
        <v>0</v>
      </c>
      <c r="Q154" s="962" t="e">
        <f t="shared" si="115"/>
        <v>#DIV/0!</v>
      </c>
      <c r="R154" s="976">
        <f>'Receita-Despesa'!J157</f>
        <v>0</v>
      </c>
      <c r="S154" s="960"/>
      <c r="T154" s="961">
        <f t="shared" si="104"/>
        <v>0</v>
      </c>
      <c r="U154" s="962" t="e">
        <f t="shared" si="116"/>
        <v>#DIV/0!</v>
      </c>
      <c r="V154" s="976">
        <f>'Receita-Despesa'!K157</f>
        <v>0</v>
      </c>
      <c r="W154" s="960"/>
      <c r="X154" s="961">
        <f t="shared" si="105"/>
        <v>0</v>
      </c>
      <c r="Y154" s="962" t="e">
        <f t="shared" si="117"/>
        <v>#DIV/0!</v>
      </c>
      <c r="Z154" s="976">
        <f>'Receita-Despesa'!L157</f>
        <v>0</v>
      </c>
      <c r="AA154" s="960"/>
      <c r="AB154" s="961">
        <f t="shared" si="106"/>
        <v>0</v>
      </c>
      <c r="AC154" s="962" t="e">
        <f t="shared" si="118"/>
        <v>#DIV/0!</v>
      </c>
      <c r="AD154" s="976">
        <f>'Receita-Despesa'!M157</f>
        <v>0</v>
      </c>
      <c r="AE154" s="960"/>
      <c r="AF154" s="961">
        <f t="shared" si="107"/>
        <v>0</v>
      </c>
      <c r="AG154" s="962" t="e">
        <f t="shared" si="119"/>
        <v>#DIV/0!</v>
      </c>
      <c r="AH154" s="976">
        <f>'Receita-Despesa'!N157</f>
        <v>0</v>
      </c>
      <c r="AI154" s="960"/>
      <c r="AJ154" s="961">
        <f t="shared" si="108"/>
        <v>0</v>
      </c>
      <c r="AK154" s="962" t="e">
        <f t="shared" si="120"/>
        <v>#DIV/0!</v>
      </c>
      <c r="AL154" s="976">
        <f>'Receita-Despesa'!O157</f>
        <v>0</v>
      </c>
      <c r="AM154" s="960"/>
      <c r="AN154" s="961">
        <f t="shared" si="109"/>
        <v>0</v>
      </c>
      <c r="AO154" s="962" t="e">
        <f t="shared" si="121"/>
        <v>#DIV/0!</v>
      </c>
      <c r="AP154" s="976">
        <f>'Receita-Despesa'!P157</f>
        <v>0</v>
      </c>
      <c r="AQ154" s="960"/>
      <c r="AR154" s="961">
        <f t="shared" si="110"/>
        <v>0</v>
      </c>
      <c r="AS154" s="962" t="e">
        <f t="shared" si="122"/>
        <v>#DIV/0!</v>
      </c>
      <c r="AT154" s="976">
        <f>'Receita-Despesa'!Q157</f>
        <v>0</v>
      </c>
      <c r="AU154" s="960"/>
      <c r="AV154" s="961">
        <f t="shared" si="111"/>
        <v>0</v>
      </c>
      <c r="AW154" s="962" t="e">
        <f t="shared" si="123"/>
        <v>#DIV/0!</v>
      </c>
      <c r="AX154" s="976">
        <f>'Receita-Despesa'!R157</f>
        <v>0</v>
      </c>
      <c r="AY154" s="960"/>
      <c r="AZ154" s="961">
        <f t="shared" si="112"/>
        <v>0</v>
      </c>
      <c r="BA154" s="962" t="e">
        <f t="shared" si="124"/>
        <v>#DIV/0!</v>
      </c>
      <c r="BB154" s="924">
        <f t="shared" si="128"/>
        <v>0</v>
      </c>
      <c r="BC154" s="925">
        <f t="shared" ca="1" si="128"/>
        <v>0</v>
      </c>
      <c r="BD154" s="926">
        <f t="shared" ca="1" si="129"/>
        <v>0</v>
      </c>
      <c r="BE154" s="963" t="e">
        <f t="shared" ca="1" si="125"/>
        <v>#DIV/0!</v>
      </c>
      <c r="BF154" s="220"/>
      <c r="BG154" s="226"/>
      <c r="BH154" s="227"/>
      <c r="BI154" s="227"/>
      <c r="BJ154" s="237"/>
      <c r="BK154" s="237"/>
      <c r="BL154" s="237"/>
      <c r="BM154" s="237"/>
      <c r="BN154" s="249"/>
      <c r="BO154" s="237"/>
      <c r="BP154" s="237"/>
      <c r="BQ154" s="237"/>
      <c r="BR154" s="237"/>
      <c r="BS154" s="239"/>
      <c r="BU154" s="100"/>
      <c r="BV154" s="100"/>
    </row>
    <row r="155" spans="1:74" x14ac:dyDescent="0.3">
      <c r="A155" s="874"/>
      <c r="B155" s="234"/>
      <c r="C155" s="274" t="s">
        <v>635</v>
      </c>
      <c r="D155" s="583">
        <f>'Receita-Despesa'!D158</f>
        <v>0</v>
      </c>
      <c r="E155" s="583"/>
      <c r="F155" s="976">
        <f>'Receita-Despesa'!G158</f>
        <v>0</v>
      </c>
      <c r="G155" s="960">
        <f t="shared" ca="1" si="126"/>
        <v>0</v>
      </c>
      <c r="H155" s="961">
        <f t="shared" ca="1" si="127"/>
        <v>0</v>
      </c>
      <c r="I155" s="962" t="e">
        <f t="shared" ca="1" si="113"/>
        <v>#DIV/0!</v>
      </c>
      <c r="J155" s="976">
        <f>'Receita-Despesa'!H158</f>
        <v>0</v>
      </c>
      <c r="K155" s="960"/>
      <c r="L155" s="961">
        <f t="shared" si="102"/>
        <v>0</v>
      </c>
      <c r="M155" s="962" t="e">
        <f t="shared" si="114"/>
        <v>#DIV/0!</v>
      </c>
      <c r="N155" s="976">
        <f>'Receita-Despesa'!I158</f>
        <v>0</v>
      </c>
      <c r="O155" s="960"/>
      <c r="P155" s="961">
        <f t="shared" si="103"/>
        <v>0</v>
      </c>
      <c r="Q155" s="962" t="e">
        <f t="shared" si="115"/>
        <v>#DIV/0!</v>
      </c>
      <c r="R155" s="976">
        <f>'Receita-Despesa'!J158</f>
        <v>0</v>
      </c>
      <c r="S155" s="960"/>
      <c r="T155" s="961">
        <f t="shared" si="104"/>
        <v>0</v>
      </c>
      <c r="U155" s="962" t="e">
        <f t="shared" si="116"/>
        <v>#DIV/0!</v>
      </c>
      <c r="V155" s="976">
        <f>'Receita-Despesa'!K158</f>
        <v>0</v>
      </c>
      <c r="W155" s="960"/>
      <c r="X155" s="961">
        <f t="shared" si="105"/>
        <v>0</v>
      </c>
      <c r="Y155" s="962" t="e">
        <f t="shared" si="117"/>
        <v>#DIV/0!</v>
      </c>
      <c r="Z155" s="976">
        <f>'Receita-Despesa'!L158</f>
        <v>0</v>
      </c>
      <c r="AA155" s="960"/>
      <c r="AB155" s="961">
        <f t="shared" si="106"/>
        <v>0</v>
      </c>
      <c r="AC155" s="962" t="e">
        <f t="shared" si="118"/>
        <v>#DIV/0!</v>
      </c>
      <c r="AD155" s="976">
        <f>'Receita-Despesa'!M158</f>
        <v>0</v>
      </c>
      <c r="AE155" s="960"/>
      <c r="AF155" s="961">
        <f t="shared" si="107"/>
        <v>0</v>
      </c>
      <c r="AG155" s="962" t="e">
        <f t="shared" si="119"/>
        <v>#DIV/0!</v>
      </c>
      <c r="AH155" s="976">
        <f>'Receita-Despesa'!N158</f>
        <v>0</v>
      </c>
      <c r="AI155" s="960"/>
      <c r="AJ155" s="961">
        <f t="shared" si="108"/>
        <v>0</v>
      </c>
      <c r="AK155" s="962" t="e">
        <f t="shared" si="120"/>
        <v>#DIV/0!</v>
      </c>
      <c r="AL155" s="976">
        <f>'Receita-Despesa'!O158</f>
        <v>0</v>
      </c>
      <c r="AM155" s="960"/>
      <c r="AN155" s="961">
        <f t="shared" si="109"/>
        <v>0</v>
      </c>
      <c r="AO155" s="962" t="e">
        <f t="shared" si="121"/>
        <v>#DIV/0!</v>
      </c>
      <c r="AP155" s="976">
        <f>'Receita-Despesa'!P158</f>
        <v>0</v>
      </c>
      <c r="AQ155" s="960"/>
      <c r="AR155" s="961">
        <f t="shared" si="110"/>
        <v>0</v>
      </c>
      <c r="AS155" s="962" t="e">
        <f t="shared" si="122"/>
        <v>#DIV/0!</v>
      </c>
      <c r="AT155" s="976">
        <f>'Receita-Despesa'!Q158</f>
        <v>0</v>
      </c>
      <c r="AU155" s="960"/>
      <c r="AV155" s="961">
        <f t="shared" si="111"/>
        <v>0</v>
      </c>
      <c r="AW155" s="962" t="e">
        <f t="shared" si="123"/>
        <v>#DIV/0!</v>
      </c>
      <c r="AX155" s="976">
        <f>'Receita-Despesa'!R158</f>
        <v>0</v>
      </c>
      <c r="AY155" s="960"/>
      <c r="AZ155" s="961">
        <f t="shared" si="112"/>
        <v>0</v>
      </c>
      <c r="BA155" s="962" t="e">
        <f t="shared" si="124"/>
        <v>#DIV/0!</v>
      </c>
      <c r="BB155" s="924">
        <f t="shared" si="128"/>
        <v>0</v>
      </c>
      <c r="BC155" s="925">
        <f t="shared" ca="1" si="128"/>
        <v>0</v>
      </c>
      <c r="BD155" s="926">
        <f t="shared" ca="1" si="129"/>
        <v>0</v>
      </c>
      <c r="BE155" s="963" t="e">
        <f t="shared" ca="1" si="125"/>
        <v>#DIV/0!</v>
      </c>
      <c r="BF155" s="220"/>
      <c r="BG155" s="226"/>
      <c r="BH155" s="227"/>
      <c r="BI155" s="227"/>
      <c r="BJ155" s="237"/>
      <c r="BK155" s="237"/>
      <c r="BL155" s="237"/>
      <c r="BM155" s="237"/>
      <c r="BN155" s="249"/>
      <c r="BO155" s="237"/>
      <c r="BP155" s="237"/>
      <c r="BQ155" s="237"/>
      <c r="BR155" s="237"/>
      <c r="BS155" s="239"/>
      <c r="BU155" s="100"/>
      <c r="BV155" s="100"/>
    </row>
    <row r="156" spans="1:74" x14ac:dyDescent="0.3">
      <c r="A156" s="874"/>
      <c r="B156" s="234"/>
      <c r="C156" s="274" t="s">
        <v>636</v>
      </c>
      <c r="D156" s="583">
        <f>'Receita-Despesa'!D159</f>
        <v>0</v>
      </c>
      <c r="E156" s="583"/>
      <c r="F156" s="976">
        <f>'Receita-Despesa'!G159</f>
        <v>0</v>
      </c>
      <c r="G156" s="960">
        <f t="shared" ca="1" si="126"/>
        <v>0</v>
      </c>
      <c r="H156" s="961">
        <f t="shared" ca="1" si="127"/>
        <v>0</v>
      </c>
      <c r="I156" s="962" t="e">
        <f t="shared" ca="1" si="113"/>
        <v>#DIV/0!</v>
      </c>
      <c r="J156" s="976">
        <f>'Receita-Despesa'!H159</f>
        <v>0</v>
      </c>
      <c r="K156" s="960"/>
      <c r="L156" s="961">
        <f t="shared" si="102"/>
        <v>0</v>
      </c>
      <c r="M156" s="962" t="e">
        <f t="shared" si="114"/>
        <v>#DIV/0!</v>
      </c>
      <c r="N156" s="976">
        <f>'Receita-Despesa'!I159</f>
        <v>0</v>
      </c>
      <c r="O156" s="960"/>
      <c r="P156" s="961">
        <f t="shared" si="103"/>
        <v>0</v>
      </c>
      <c r="Q156" s="962" t="e">
        <f t="shared" si="115"/>
        <v>#DIV/0!</v>
      </c>
      <c r="R156" s="976">
        <f>'Receita-Despesa'!J159</f>
        <v>0</v>
      </c>
      <c r="S156" s="960"/>
      <c r="T156" s="961">
        <f t="shared" si="104"/>
        <v>0</v>
      </c>
      <c r="U156" s="962" t="e">
        <f t="shared" si="116"/>
        <v>#DIV/0!</v>
      </c>
      <c r="V156" s="976">
        <f>'Receita-Despesa'!K159</f>
        <v>0</v>
      </c>
      <c r="W156" s="960"/>
      <c r="X156" s="961">
        <f t="shared" si="105"/>
        <v>0</v>
      </c>
      <c r="Y156" s="962" t="e">
        <f t="shared" si="117"/>
        <v>#DIV/0!</v>
      </c>
      <c r="Z156" s="976">
        <f>'Receita-Despesa'!L159</f>
        <v>0</v>
      </c>
      <c r="AA156" s="960"/>
      <c r="AB156" s="961">
        <f t="shared" si="106"/>
        <v>0</v>
      </c>
      <c r="AC156" s="962" t="e">
        <f t="shared" si="118"/>
        <v>#DIV/0!</v>
      </c>
      <c r="AD156" s="976">
        <f>'Receita-Despesa'!M159</f>
        <v>0</v>
      </c>
      <c r="AE156" s="960"/>
      <c r="AF156" s="961">
        <f t="shared" si="107"/>
        <v>0</v>
      </c>
      <c r="AG156" s="962" t="e">
        <f t="shared" si="119"/>
        <v>#DIV/0!</v>
      </c>
      <c r="AH156" s="976">
        <f>'Receita-Despesa'!N159</f>
        <v>0</v>
      </c>
      <c r="AI156" s="960"/>
      <c r="AJ156" s="961">
        <f t="shared" si="108"/>
        <v>0</v>
      </c>
      <c r="AK156" s="962" t="e">
        <f t="shared" si="120"/>
        <v>#DIV/0!</v>
      </c>
      <c r="AL156" s="976">
        <f>'Receita-Despesa'!O159</f>
        <v>0</v>
      </c>
      <c r="AM156" s="960"/>
      <c r="AN156" s="961">
        <f t="shared" si="109"/>
        <v>0</v>
      </c>
      <c r="AO156" s="962" t="e">
        <f t="shared" si="121"/>
        <v>#DIV/0!</v>
      </c>
      <c r="AP156" s="976">
        <f>'Receita-Despesa'!P159</f>
        <v>0</v>
      </c>
      <c r="AQ156" s="960"/>
      <c r="AR156" s="961">
        <f t="shared" si="110"/>
        <v>0</v>
      </c>
      <c r="AS156" s="962" t="e">
        <f t="shared" si="122"/>
        <v>#DIV/0!</v>
      </c>
      <c r="AT156" s="976">
        <f>'Receita-Despesa'!Q159</f>
        <v>0</v>
      </c>
      <c r="AU156" s="960"/>
      <c r="AV156" s="961">
        <f t="shared" si="111"/>
        <v>0</v>
      </c>
      <c r="AW156" s="962" t="e">
        <f t="shared" si="123"/>
        <v>#DIV/0!</v>
      </c>
      <c r="AX156" s="976">
        <f>'Receita-Despesa'!R159</f>
        <v>0</v>
      </c>
      <c r="AY156" s="960"/>
      <c r="AZ156" s="961">
        <f t="shared" si="112"/>
        <v>0</v>
      </c>
      <c r="BA156" s="962" t="e">
        <f t="shared" si="124"/>
        <v>#DIV/0!</v>
      </c>
      <c r="BB156" s="924">
        <f t="shared" si="128"/>
        <v>0</v>
      </c>
      <c r="BC156" s="925">
        <f t="shared" ca="1" si="128"/>
        <v>0</v>
      </c>
      <c r="BD156" s="926">
        <f t="shared" ca="1" si="129"/>
        <v>0</v>
      </c>
      <c r="BE156" s="963" t="e">
        <f t="shared" ca="1" si="125"/>
        <v>#DIV/0!</v>
      </c>
      <c r="BF156" s="220"/>
      <c r="BG156" s="226"/>
      <c r="BH156" s="227"/>
      <c r="BI156" s="227"/>
      <c r="BJ156" s="237"/>
      <c r="BK156" s="237"/>
      <c r="BL156" s="237"/>
      <c r="BM156" s="237"/>
      <c r="BN156" s="249"/>
      <c r="BO156" s="237"/>
      <c r="BP156" s="237"/>
      <c r="BQ156" s="237"/>
      <c r="BR156" s="237"/>
      <c r="BS156" s="239"/>
      <c r="BU156" s="100"/>
      <c r="BV156" s="100"/>
    </row>
    <row r="157" spans="1:74" x14ac:dyDescent="0.3">
      <c r="A157" s="874"/>
      <c r="B157" s="234"/>
      <c r="C157" s="104"/>
      <c r="D157" s="718" t="str">
        <f>'Receita-Despesa'!D160</f>
        <v>4.2.1.5.1 SADT</v>
      </c>
      <c r="E157" s="561"/>
      <c r="F157" s="930">
        <f>SUM(F158:F177)</f>
        <v>125000</v>
      </c>
      <c r="G157" s="942">
        <f>SUM(G158:G177)</f>
        <v>0</v>
      </c>
      <c r="H157" s="942">
        <f t="shared" si="127"/>
        <v>-125000</v>
      </c>
      <c r="I157" s="943">
        <f>G157/F157-1</f>
        <v>-1</v>
      </c>
      <c r="J157" s="930">
        <f>SUM(J158:J177)</f>
        <v>125000</v>
      </c>
      <c r="K157" s="942">
        <f>SUM(K158:K177)</f>
        <v>0</v>
      </c>
      <c r="L157" s="942">
        <f t="shared" si="102"/>
        <v>-125000</v>
      </c>
      <c r="M157" s="943">
        <f>K157/J157-1</f>
        <v>-1</v>
      </c>
      <c r="N157" s="930">
        <f>SUM(N158:N177)</f>
        <v>125000</v>
      </c>
      <c r="O157" s="942">
        <f>SUM(O158:O177)</f>
        <v>0</v>
      </c>
      <c r="P157" s="942">
        <f t="shared" si="103"/>
        <v>-125000</v>
      </c>
      <c r="Q157" s="943">
        <f>O157/N157-1</f>
        <v>-1</v>
      </c>
      <c r="R157" s="930">
        <f>SUM(R158:R177)</f>
        <v>125000</v>
      </c>
      <c r="S157" s="942">
        <f>SUM(S158:S177)</f>
        <v>0</v>
      </c>
      <c r="T157" s="942">
        <f t="shared" si="104"/>
        <v>-125000</v>
      </c>
      <c r="U157" s="943">
        <f>S157/R157-1</f>
        <v>-1</v>
      </c>
      <c r="V157" s="930">
        <f>SUM(V158:V177)</f>
        <v>125000</v>
      </c>
      <c r="W157" s="942">
        <f>SUM(W158:W177)</f>
        <v>0</v>
      </c>
      <c r="X157" s="942">
        <f t="shared" si="105"/>
        <v>-125000</v>
      </c>
      <c r="Y157" s="943">
        <f>W157/V157-1</f>
        <v>-1</v>
      </c>
      <c r="Z157" s="930">
        <f>SUM(Z158:Z177)</f>
        <v>125000</v>
      </c>
      <c r="AA157" s="942">
        <f>SUM(AA158:AA177)</f>
        <v>0</v>
      </c>
      <c r="AB157" s="942">
        <f t="shared" si="106"/>
        <v>-125000</v>
      </c>
      <c r="AC157" s="943">
        <f>AA157/Z157-1</f>
        <v>-1</v>
      </c>
      <c r="AD157" s="930">
        <f>SUM(AD158:AD177)</f>
        <v>125000</v>
      </c>
      <c r="AE157" s="942">
        <f>SUM(AE158:AE177)</f>
        <v>0</v>
      </c>
      <c r="AF157" s="942">
        <f t="shared" si="107"/>
        <v>-125000</v>
      </c>
      <c r="AG157" s="943">
        <f>AE157/AD157-1</f>
        <v>-1</v>
      </c>
      <c r="AH157" s="930">
        <f>SUM(AH158:AH177)</f>
        <v>125000</v>
      </c>
      <c r="AI157" s="942">
        <f>SUM(AI158:AI177)</f>
        <v>0</v>
      </c>
      <c r="AJ157" s="942">
        <f t="shared" si="108"/>
        <v>-125000</v>
      </c>
      <c r="AK157" s="943">
        <f>AI157/AH157-1</f>
        <v>-1</v>
      </c>
      <c r="AL157" s="930">
        <f>SUM(AL158:AL177)</f>
        <v>125000</v>
      </c>
      <c r="AM157" s="942">
        <f>SUM(AM158:AM177)</f>
        <v>0</v>
      </c>
      <c r="AN157" s="942">
        <f t="shared" si="109"/>
        <v>-125000</v>
      </c>
      <c r="AO157" s="943">
        <f>AM157/AL157-1</f>
        <v>-1</v>
      </c>
      <c r="AP157" s="930">
        <f>SUM(AP158:AP177)</f>
        <v>125000</v>
      </c>
      <c r="AQ157" s="942">
        <f>SUM(AQ158:AQ177)</f>
        <v>0</v>
      </c>
      <c r="AR157" s="942">
        <f t="shared" si="110"/>
        <v>-125000</v>
      </c>
      <c r="AS157" s="943">
        <f>AQ157/AP157-1</f>
        <v>-1</v>
      </c>
      <c r="AT157" s="930">
        <f>SUM(AT158:AT177)</f>
        <v>125000</v>
      </c>
      <c r="AU157" s="942">
        <f>SUM(AU158:AU177)</f>
        <v>0</v>
      </c>
      <c r="AV157" s="942">
        <f t="shared" si="111"/>
        <v>-125000</v>
      </c>
      <c r="AW157" s="943">
        <f>AU157/AT157-1</f>
        <v>-1</v>
      </c>
      <c r="AX157" s="930">
        <f>SUM(AX158:AX177)</f>
        <v>125000</v>
      </c>
      <c r="AY157" s="942">
        <f>SUM(AY158:AY177)</f>
        <v>0</v>
      </c>
      <c r="AZ157" s="942">
        <f t="shared" si="112"/>
        <v>-125000</v>
      </c>
      <c r="BA157" s="943">
        <f>AY157/AX157-1</f>
        <v>-1</v>
      </c>
      <c r="BB157" s="924">
        <f t="shared" si="128"/>
        <v>1500000</v>
      </c>
      <c r="BC157" s="925">
        <f t="shared" si="128"/>
        <v>0</v>
      </c>
      <c r="BD157" s="926">
        <f t="shared" si="129"/>
        <v>-1500000</v>
      </c>
      <c r="BE157" s="959">
        <f>BC157/BB157-1</f>
        <v>-1</v>
      </c>
      <c r="BF157" s="220"/>
      <c r="BG157" s="226"/>
      <c r="BH157" s="227"/>
      <c r="BI157" s="227"/>
      <c r="BJ157" s="237"/>
      <c r="BK157" s="237"/>
      <c r="BL157" s="237"/>
      <c r="BM157" s="237"/>
      <c r="BN157" s="249"/>
      <c r="BO157" s="237"/>
      <c r="BP157" s="237"/>
      <c r="BQ157" s="237"/>
      <c r="BR157" s="237"/>
      <c r="BS157" s="239"/>
      <c r="BU157" s="100"/>
      <c r="BV157" s="100"/>
    </row>
    <row r="158" spans="1:74" x14ac:dyDescent="0.3">
      <c r="A158" s="874"/>
      <c r="B158" s="234"/>
      <c r="C158" s="274" t="s">
        <v>454</v>
      </c>
      <c r="D158" s="583" t="str">
        <f>'Receita-Despesa'!D161</f>
        <v xml:space="preserve">         1- Cardiofit -  Exames de Ecocardiografia</v>
      </c>
      <c r="E158" s="583"/>
      <c r="F158" s="938">
        <f>'Receita-Despesa'!G161</f>
        <v>1000</v>
      </c>
      <c r="G158" s="960"/>
      <c r="H158" s="961">
        <f t="shared" si="127"/>
        <v>-1000</v>
      </c>
      <c r="I158" s="962">
        <f>G158/F158-1</f>
        <v>-1</v>
      </c>
      <c r="J158" s="938">
        <f>'Receita-Despesa'!H161</f>
        <v>1000</v>
      </c>
      <c r="K158" s="960"/>
      <c r="L158" s="961">
        <f t="shared" si="102"/>
        <v>-1000</v>
      </c>
      <c r="M158" s="962">
        <f>K158/J158-1</f>
        <v>-1</v>
      </c>
      <c r="N158" s="938">
        <f>'Receita-Despesa'!I161</f>
        <v>1000</v>
      </c>
      <c r="O158" s="960"/>
      <c r="P158" s="961">
        <f t="shared" si="103"/>
        <v>-1000</v>
      </c>
      <c r="Q158" s="962">
        <f>O158/N158-1</f>
        <v>-1</v>
      </c>
      <c r="R158" s="938">
        <f>'Receita-Despesa'!J161</f>
        <v>1000</v>
      </c>
      <c r="S158" s="960"/>
      <c r="T158" s="961">
        <f t="shared" si="104"/>
        <v>-1000</v>
      </c>
      <c r="U158" s="962">
        <f>S158/R158-1</f>
        <v>-1</v>
      </c>
      <c r="V158" s="938">
        <f>'Receita-Despesa'!K161</f>
        <v>1000</v>
      </c>
      <c r="W158" s="960"/>
      <c r="X158" s="961">
        <f t="shared" si="105"/>
        <v>-1000</v>
      </c>
      <c r="Y158" s="962">
        <f>W158/V158-1</f>
        <v>-1</v>
      </c>
      <c r="Z158" s="938">
        <f>'Receita-Despesa'!L161</f>
        <v>1000</v>
      </c>
      <c r="AA158" s="960"/>
      <c r="AB158" s="961">
        <f t="shared" si="106"/>
        <v>-1000</v>
      </c>
      <c r="AC158" s="962">
        <f>AA158/Z158-1</f>
        <v>-1</v>
      </c>
      <c r="AD158" s="938">
        <f>'Receita-Despesa'!M161</f>
        <v>1000</v>
      </c>
      <c r="AE158" s="960"/>
      <c r="AF158" s="961">
        <f t="shared" si="107"/>
        <v>-1000</v>
      </c>
      <c r="AG158" s="962">
        <f>AE158/AD158-1</f>
        <v>-1</v>
      </c>
      <c r="AH158" s="938">
        <f>'Receita-Despesa'!N161</f>
        <v>1000</v>
      </c>
      <c r="AI158" s="960"/>
      <c r="AJ158" s="961">
        <f t="shared" si="108"/>
        <v>-1000</v>
      </c>
      <c r="AK158" s="962">
        <f>AI158/AH158-1</f>
        <v>-1</v>
      </c>
      <c r="AL158" s="938">
        <f>'Receita-Despesa'!O161</f>
        <v>1000</v>
      </c>
      <c r="AM158" s="960"/>
      <c r="AN158" s="961">
        <f t="shared" si="109"/>
        <v>-1000</v>
      </c>
      <c r="AO158" s="962">
        <f>AM158/AL158-1</f>
        <v>-1</v>
      </c>
      <c r="AP158" s="938">
        <f>'Receita-Despesa'!P161</f>
        <v>1000</v>
      </c>
      <c r="AQ158" s="960"/>
      <c r="AR158" s="961">
        <f t="shared" si="110"/>
        <v>-1000</v>
      </c>
      <c r="AS158" s="962">
        <f>AQ158/AP158-1</f>
        <v>-1</v>
      </c>
      <c r="AT158" s="938">
        <f>'Receita-Despesa'!Q161</f>
        <v>1000</v>
      </c>
      <c r="AU158" s="960"/>
      <c r="AV158" s="961">
        <f t="shared" si="111"/>
        <v>-1000</v>
      </c>
      <c r="AW158" s="962">
        <f>AU158/AT158-1</f>
        <v>-1</v>
      </c>
      <c r="AX158" s="938">
        <f>'Receita-Despesa'!R161</f>
        <v>1000</v>
      </c>
      <c r="AY158" s="960"/>
      <c r="AZ158" s="961">
        <f t="shared" si="112"/>
        <v>-1000</v>
      </c>
      <c r="BA158" s="962">
        <f>AY158/AX158-1</f>
        <v>-1</v>
      </c>
      <c r="BB158" s="924">
        <f t="shared" si="128"/>
        <v>12000</v>
      </c>
      <c r="BC158" s="925">
        <f t="shared" si="128"/>
        <v>0</v>
      </c>
      <c r="BD158" s="926">
        <f t="shared" si="129"/>
        <v>-12000</v>
      </c>
      <c r="BE158" s="963">
        <f>BC158/BB158-1</f>
        <v>-1</v>
      </c>
      <c r="BF158" s="220"/>
      <c r="BG158" s="226"/>
      <c r="BH158" s="227"/>
      <c r="BI158" s="227"/>
      <c r="BJ158" s="237"/>
      <c r="BK158" s="237"/>
      <c r="BL158" s="237"/>
      <c r="BM158" s="237"/>
      <c r="BN158" s="249"/>
      <c r="BO158" s="237"/>
      <c r="BP158" s="237"/>
      <c r="BQ158" s="237"/>
      <c r="BR158" s="237"/>
      <c r="BS158" s="239"/>
      <c r="BU158" s="100"/>
      <c r="BV158" s="100"/>
    </row>
    <row r="159" spans="1:74" x14ac:dyDescent="0.3">
      <c r="A159" s="874"/>
      <c r="B159" s="234"/>
      <c r="C159" s="274" t="s">
        <v>599</v>
      </c>
      <c r="D159" s="583" t="str">
        <f>'Receita-Despesa'!D162</f>
        <v xml:space="preserve">         2- Radiologia - Serviço do Radiologista </v>
      </c>
      <c r="E159" s="583"/>
      <c r="F159" s="938">
        <f>'Receita-Despesa'!G162</f>
        <v>60000</v>
      </c>
      <c r="G159" s="960"/>
      <c r="H159" s="961">
        <f t="shared" si="127"/>
        <v>-60000</v>
      </c>
      <c r="I159" s="962">
        <f t="shared" ref="I159:I177" si="130">G159/F159-1</f>
        <v>-1</v>
      </c>
      <c r="J159" s="938">
        <f>'Receita-Despesa'!H162</f>
        <v>60000</v>
      </c>
      <c r="K159" s="960"/>
      <c r="L159" s="961">
        <f t="shared" si="102"/>
        <v>-60000</v>
      </c>
      <c r="M159" s="962">
        <f t="shared" ref="M159:M177" si="131">K159/J159-1</f>
        <v>-1</v>
      </c>
      <c r="N159" s="938">
        <f>'Receita-Despesa'!I162</f>
        <v>60000</v>
      </c>
      <c r="O159" s="960"/>
      <c r="P159" s="961">
        <f t="shared" si="103"/>
        <v>-60000</v>
      </c>
      <c r="Q159" s="962">
        <f t="shared" ref="Q159:Q177" si="132">O159/N159-1</f>
        <v>-1</v>
      </c>
      <c r="R159" s="938">
        <f>'Receita-Despesa'!J162</f>
        <v>60000</v>
      </c>
      <c r="S159" s="960"/>
      <c r="T159" s="961">
        <f t="shared" si="104"/>
        <v>-60000</v>
      </c>
      <c r="U159" s="962">
        <f t="shared" ref="U159:U177" si="133">S159/R159-1</f>
        <v>-1</v>
      </c>
      <c r="V159" s="938">
        <f>'Receita-Despesa'!K162</f>
        <v>60000</v>
      </c>
      <c r="W159" s="960"/>
      <c r="X159" s="961">
        <f t="shared" si="105"/>
        <v>-60000</v>
      </c>
      <c r="Y159" s="962">
        <f t="shared" ref="Y159:Y177" si="134">W159/V159-1</f>
        <v>-1</v>
      </c>
      <c r="Z159" s="938">
        <f>'Receita-Despesa'!L162</f>
        <v>60000</v>
      </c>
      <c r="AA159" s="960"/>
      <c r="AB159" s="961">
        <f t="shared" si="106"/>
        <v>-60000</v>
      </c>
      <c r="AC159" s="962">
        <f t="shared" ref="AC159:AC177" si="135">AA159/Z159-1</f>
        <v>-1</v>
      </c>
      <c r="AD159" s="938">
        <f>'Receita-Despesa'!M162</f>
        <v>60000</v>
      </c>
      <c r="AE159" s="960"/>
      <c r="AF159" s="961">
        <f t="shared" si="107"/>
        <v>-60000</v>
      </c>
      <c r="AG159" s="962">
        <f t="shared" ref="AG159:AG177" si="136">AE159/AD159-1</f>
        <v>-1</v>
      </c>
      <c r="AH159" s="938">
        <f>'Receita-Despesa'!N162</f>
        <v>60000</v>
      </c>
      <c r="AI159" s="960"/>
      <c r="AJ159" s="961">
        <f t="shared" si="108"/>
        <v>-60000</v>
      </c>
      <c r="AK159" s="962">
        <f t="shared" ref="AK159:AK177" si="137">AI159/AH159-1</f>
        <v>-1</v>
      </c>
      <c r="AL159" s="938">
        <f>'Receita-Despesa'!O162</f>
        <v>60000</v>
      </c>
      <c r="AM159" s="960"/>
      <c r="AN159" s="961">
        <f t="shared" si="109"/>
        <v>-60000</v>
      </c>
      <c r="AO159" s="962">
        <f t="shared" ref="AO159:AO177" si="138">AM159/AL159-1</f>
        <v>-1</v>
      </c>
      <c r="AP159" s="938">
        <f>'Receita-Despesa'!P162</f>
        <v>60000</v>
      </c>
      <c r="AQ159" s="960"/>
      <c r="AR159" s="961">
        <f t="shared" si="110"/>
        <v>-60000</v>
      </c>
      <c r="AS159" s="962">
        <f t="shared" ref="AS159:AS177" si="139">AQ159/AP159-1</f>
        <v>-1</v>
      </c>
      <c r="AT159" s="938">
        <f>'Receita-Despesa'!Q162</f>
        <v>60000</v>
      </c>
      <c r="AU159" s="960"/>
      <c r="AV159" s="961">
        <f t="shared" si="111"/>
        <v>-60000</v>
      </c>
      <c r="AW159" s="962">
        <f t="shared" ref="AW159:AW177" si="140">AU159/AT159-1</f>
        <v>-1</v>
      </c>
      <c r="AX159" s="938">
        <f>'Receita-Despesa'!R162</f>
        <v>60000</v>
      </c>
      <c r="AY159" s="960"/>
      <c r="AZ159" s="961">
        <f t="shared" si="112"/>
        <v>-60000</v>
      </c>
      <c r="BA159" s="962">
        <f t="shared" ref="BA159:BA177" si="141">AY159/AX159-1</f>
        <v>-1</v>
      </c>
      <c r="BB159" s="924">
        <f t="shared" si="128"/>
        <v>720000</v>
      </c>
      <c r="BC159" s="925">
        <f t="shared" si="128"/>
        <v>0</v>
      </c>
      <c r="BD159" s="926">
        <f t="shared" si="129"/>
        <v>-720000</v>
      </c>
      <c r="BE159" s="963">
        <f t="shared" ref="BE159:BE177" si="142">BC159/BB159-1</f>
        <v>-1</v>
      </c>
      <c r="BF159" s="220"/>
      <c r="BG159" s="226"/>
      <c r="BH159" s="227"/>
      <c r="BI159" s="227"/>
      <c r="BJ159" s="237"/>
      <c r="BK159" s="237"/>
      <c r="BL159" s="237"/>
      <c r="BM159" s="237"/>
      <c r="BN159" s="249"/>
      <c r="BO159" s="237"/>
      <c r="BP159" s="237"/>
      <c r="BQ159" s="237"/>
      <c r="BR159" s="237"/>
      <c r="BS159" s="239"/>
      <c r="BU159" s="100"/>
      <c r="BV159" s="100"/>
    </row>
    <row r="160" spans="1:74" x14ac:dyDescent="0.3">
      <c r="A160" s="874"/>
      <c r="B160" s="234"/>
      <c r="C160" s="274" t="s">
        <v>600</v>
      </c>
      <c r="D160" s="583" t="str">
        <f>'Receita-Despesa'!D163</f>
        <v xml:space="preserve">         3- Endoscopia </v>
      </c>
      <c r="E160" s="583"/>
      <c r="F160" s="938">
        <f>'Receita-Despesa'!G163</f>
        <v>15000</v>
      </c>
      <c r="G160" s="960"/>
      <c r="H160" s="961">
        <f t="shared" si="127"/>
        <v>-15000</v>
      </c>
      <c r="I160" s="962">
        <f t="shared" si="130"/>
        <v>-1</v>
      </c>
      <c r="J160" s="938">
        <f>'Receita-Despesa'!H163</f>
        <v>15000</v>
      </c>
      <c r="K160" s="960"/>
      <c r="L160" s="961">
        <f t="shared" si="102"/>
        <v>-15000</v>
      </c>
      <c r="M160" s="962">
        <f t="shared" si="131"/>
        <v>-1</v>
      </c>
      <c r="N160" s="938">
        <f>'Receita-Despesa'!I163</f>
        <v>15000</v>
      </c>
      <c r="O160" s="960"/>
      <c r="P160" s="961">
        <f t="shared" si="103"/>
        <v>-15000</v>
      </c>
      <c r="Q160" s="962">
        <f t="shared" si="132"/>
        <v>-1</v>
      </c>
      <c r="R160" s="938">
        <f>'Receita-Despesa'!J163</f>
        <v>15000</v>
      </c>
      <c r="S160" s="960"/>
      <c r="T160" s="961">
        <f t="shared" si="104"/>
        <v>-15000</v>
      </c>
      <c r="U160" s="962">
        <f t="shared" si="133"/>
        <v>-1</v>
      </c>
      <c r="V160" s="938">
        <f>'Receita-Despesa'!K163</f>
        <v>15000</v>
      </c>
      <c r="W160" s="960"/>
      <c r="X160" s="961">
        <f t="shared" si="105"/>
        <v>-15000</v>
      </c>
      <c r="Y160" s="962">
        <f t="shared" si="134"/>
        <v>-1</v>
      </c>
      <c r="Z160" s="938">
        <f>'Receita-Despesa'!L163</f>
        <v>15000</v>
      </c>
      <c r="AA160" s="960"/>
      <c r="AB160" s="961">
        <f t="shared" si="106"/>
        <v>-15000</v>
      </c>
      <c r="AC160" s="962">
        <f t="shared" si="135"/>
        <v>-1</v>
      </c>
      <c r="AD160" s="938">
        <f>'Receita-Despesa'!M163</f>
        <v>15000</v>
      </c>
      <c r="AE160" s="960"/>
      <c r="AF160" s="961">
        <f t="shared" si="107"/>
        <v>-15000</v>
      </c>
      <c r="AG160" s="962">
        <f t="shared" si="136"/>
        <v>-1</v>
      </c>
      <c r="AH160" s="938">
        <f>'Receita-Despesa'!N163</f>
        <v>15000</v>
      </c>
      <c r="AI160" s="960"/>
      <c r="AJ160" s="961">
        <f t="shared" si="108"/>
        <v>-15000</v>
      </c>
      <c r="AK160" s="962">
        <f t="shared" si="137"/>
        <v>-1</v>
      </c>
      <c r="AL160" s="938">
        <f>'Receita-Despesa'!O163</f>
        <v>15000</v>
      </c>
      <c r="AM160" s="960"/>
      <c r="AN160" s="961">
        <f t="shared" si="109"/>
        <v>-15000</v>
      </c>
      <c r="AO160" s="962">
        <f t="shared" si="138"/>
        <v>-1</v>
      </c>
      <c r="AP160" s="938">
        <f>'Receita-Despesa'!P163</f>
        <v>15000</v>
      </c>
      <c r="AQ160" s="960"/>
      <c r="AR160" s="961">
        <f t="shared" si="110"/>
        <v>-15000</v>
      </c>
      <c r="AS160" s="962">
        <f t="shared" si="139"/>
        <v>-1</v>
      </c>
      <c r="AT160" s="938">
        <f>'Receita-Despesa'!Q163</f>
        <v>15000</v>
      </c>
      <c r="AU160" s="960"/>
      <c r="AV160" s="961">
        <f t="shared" si="111"/>
        <v>-15000</v>
      </c>
      <c r="AW160" s="962">
        <f t="shared" si="140"/>
        <v>-1</v>
      </c>
      <c r="AX160" s="938">
        <f>'Receita-Despesa'!R163</f>
        <v>15000</v>
      </c>
      <c r="AY160" s="960"/>
      <c r="AZ160" s="961">
        <f t="shared" si="112"/>
        <v>-15000</v>
      </c>
      <c r="BA160" s="962">
        <f t="shared" si="141"/>
        <v>-1</v>
      </c>
      <c r="BB160" s="924">
        <f t="shared" si="128"/>
        <v>180000</v>
      </c>
      <c r="BC160" s="925">
        <f t="shared" si="128"/>
        <v>0</v>
      </c>
      <c r="BD160" s="926">
        <f t="shared" si="129"/>
        <v>-180000</v>
      </c>
      <c r="BE160" s="963">
        <f t="shared" si="142"/>
        <v>-1</v>
      </c>
      <c r="BF160" s="220"/>
      <c r="BG160" s="226"/>
      <c r="BH160" s="227"/>
      <c r="BI160" s="227"/>
      <c r="BJ160" s="237"/>
      <c r="BK160" s="237"/>
      <c r="BL160" s="237"/>
      <c r="BM160" s="237"/>
      <c r="BN160" s="249"/>
      <c r="BO160" s="237"/>
      <c r="BP160" s="237"/>
      <c r="BQ160" s="237"/>
      <c r="BR160" s="237"/>
      <c r="BS160" s="239"/>
      <c r="BU160" s="100"/>
      <c r="BV160" s="100"/>
    </row>
    <row r="161" spans="1:74" x14ac:dyDescent="0.3">
      <c r="A161" s="874"/>
      <c r="B161" s="234"/>
      <c r="C161" s="274" t="s">
        <v>601</v>
      </c>
      <c r="D161" s="583" t="str">
        <f>'Receita-Despesa'!D164</f>
        <v xml:space="preserve">         4- Hemoterapia Responsabilidade Técnica</v>
      </c>
      <c r="E161" s="583"/>
      <c r="F161" s="938">
        <f>'Receita-Despesa'!G164</f>
        <v>4000</v>
      </c>
      <c r="G161" s="960"/>
      <c r="H161" s="961">
        <f t="shared" si="127"/>
        <v>-4000</v>
      </c>
      <c r="I161" s="962">
        <f t="shared" si="130"/>
        <v>-1</v>
      </c>
      <c r="J161" s="938">
        <f>'Receita-Despesa'!H164</f>
        <v>4000</v>
      </c>
      <c r="K161" s="960"/>
      <c r="L161" s="961">
        <f t="shared" si="102"/>
        <v>-4000</v>
      </c>
      <c r="M161" s="962">
        <f t="shared" si="131"/>
        <v>-1</v>
      </c>
      <c r="N161" s="938">
        <f>'Receita-Despesa'!I164</f>
        <v>4000</v>
      </c>
      <c r="O161" s="960"/>
      <c r="P161" s="961">
        <f t="shared" si="103"/>
        <v>-4000</v>
      </c>
      <c r="Q161" s="962">
        <f t="shared" si="132"/>
        <v>-1</v>
      </c>
      <c r="R161" s="938">
        <f>'Receita-Despesa'!J164</f>
        <v>4000</v>
      </c>
      <c r="S161" s="960"/>
      <c r="T161" s="961">
        <f t="shared" si="104"/>
        <v>-4000</v>
      </c>
      <c r="U161" s="962">
        <f t="shared" si="133"/>
        <v>-1</v>
      </c>
      <c r="V161" s="938">
        <f>'Receita-Despesa'!K164</f>
        <v>4000</v>
      </c>
      <c r="W161" s="960"/>
      <c r="X161" s="961">
        <f t="shared" si="105"/>
        <v>-4000</v>
      </c>
      <c r="Y161" s="962">
        <f t="shared" si="134"/>
        <v>-1</v>
      </c>
      <c r="Z161" s="938">
        <f>'Receita-Despesa'!L164</f>
        <v>4000</v>
      </c>
      <c r="AA161" s="960"/>
      <c r="AB161" s="961">
        <f t="shared" si="106"/>
        <v>-4000</v>
      </c>
      <c r="AC161" s="962">
        <f t="shared" si="135"/>
        <v>-1</v>
      </c>
      <c r="AD161" s="938">
        <f>'Receita-Despesa'!M164</f>
        <v>4000</v>
      </c>
      <c r="AE161" s="960"/>
      <c r="AF161" s="961">
        <f t="shared" si="107"/>
        <v>-4000</v>
      </c>
      <c r="AG161" s="962">
        <f t="shared" si="136"/>
        <v>-1</v>
      </c>
      <c r="AH161" s="938">
        <f>'Receita-Despesa'!N164</f>
        <v>4000</v>
      </c>
      <c r="AI161" s="960"/>
      <c r="AJ161" s="961">
        <f t="shared" si="108"/>
        <v>-4000</v>
      </c>
      <c r="AK161" s="962">
        <f t="shared" si="137"/>
        <v>-1</v>
      </c>
      <c r="AL161" s="938">
        <f>'Receita-Despesa'!O164</f>
        <v>4000</v>
      </c>
      <c r="AM161" s="960"/>
      <c r="AN161" s="961">
        <f t="shared" si="109"/>
        <v>-4000</v>
      </c>
      <c r="AO161" s="962">
        <f t="shared" si="138"/>
        <v>-1</v>
      </c>
      <c r="AP161" s="938">
        <f>'Receita-Despesa'!P164</f>
        <v>4000</v>
      </c>
      <c r="AQ161" s="960"/>
      <c r="AR161" s="961">
        <f t="shared" si="110"/>
        <v>-4000</v>
      </c>
      <c r="AS161" s="962">
        <f t="shared" si="139"/>
        <v>-1</v>
      </c>
      <c r="AT161" s="938">
        <f>'Receita-Despesa'!Q164</f>
        <v>4000</v>
      </c>
      <c r="AU161" s="960"/>
      <c r="AV161" s="961">
        <f t="shared" si="111"/>
        <v>-4000</v>
      </c>
      <c r="AW161" s="962">
        <f t="shared" si="140"/>
        <v>-1</v>
      </c>
      <c r="AX161" s="938">
        <f>'Receita-Despesa'!R164</f>
        <v>4000</v>
      </c>
      <c r="AY161" s="960"/>
      <c r="AZ161" s="961">
        <f t="shared" si="112"/>
        <v>-4000</v>
      </c>
      <c r="BA161" s="962">
        <f t="shared" si="141"/>
        <v>-1</v>
      </c>
      <c r="BB161" s="924">
        <f t="shared" si="128"/>
        <v>48000</v>
      </c>
      <c r="BC161" s="925">
        <f t="shared" si="128"/>
        <v>0</v>
      </c>
      <c r="BD161" s="926">
        <f t="shared" si="129"/>
        <v>-48000</v>
      </c>
      <c r="BE161" s="963">
        <f t="shared" si="142"/>
        <v>-1</v>
      </c>
      <c r="BF161" s="220"/>
      <c r="BG161" s="226"/>
      <c r="BH161" s="227"/>
      <c r="BI161" s="227"/>
      <c r="BJ161" s="237"/>
      <c r="BK161" s="237"/>
      <c r="BL161" s="237"/>
      <c r="BM161" s="237"/>
      <c r="BN161" s="249"/>
      <c r="BO161" s="237"/>
      <c r="BP161" s="237"/>
      <c r="BQ161" s="237"/>
      <c r="BR161" s="237"/>
      <c r="BS161" s="239"/>
      <c r="BU161" s="100"/>
      <c r="BV161" s="100"/>
    </row>
    <row r="162" spans="1:74" x14ac:dyDescent="0.3">
      <c r="A162" s="874"/>
      <c r="B162" s="234"/>
      <c r="C162" s="274" t="s">
        <v>602</v>
      </c>
      <c r="D162" s="583" t="str">
        <f>'Receita-Despesa'!D165</f>
        <v xml:space="preserve">         5- Nefrologia </v>
      </c>
      <c r="E162" s="583"/>
      <c r="F162" s="938">
        <f>'Receita-Despesa'!G165</f>
        <v>45000</v>
      </c>
      <c r="G162" s="960"/>
      <c r="H162" s="961">
        <f t="shared" si="127"/>
        <v>-45000</v>
      </c>
      <c r="I162" s="962">
        <f t="shared" si="130"/>
        <v>-1</v>
      </c>
      <c r="J162" s="938">
        <f>'Receita-Despesa'!H165</f>
        <v>45000</v>
      </c>
      <c r="K162" s="960"/>
      <c r="L162" s="961">
        <f t="shared" si="102"/>
        <v>-45000</v>
      </c>
      <c r="M162" s="962">
        <f t="shared" si="131"/>
        <v>-1</v>
      </c>
      <c r="N162" s="938">
        <f>'Receita-Despesa'!I165</f>
        <v>45000</v>
      </c>
      <c r="O162" s="960"/>
      <c r="P162" s="961">
        <f t="shared" si="103"/>
        <v>-45000</v>
      </c>
      <c r="Q162" s="962">
        <f t="shared" si="132"/>
        <v>-1</v>
      </c>
      <c r="R162" s="938">
        <f>'Receita-Despesa'!J165</f>
        <v>45000</v>
      </c>
      <c r="S162" s="960"/>
      <c r="T162" s="961">
        <f t="shared" si="104"/>
        <v>-45000</v>
      </c>
      <c r="U162" s="962">
        <f t="shared" si="133"/>
        <v>-1</v>
      </c>
      <c r="V162" s="938">
        <f>'Receita-Despesa'!K165</f>
        <v>45000</v>
      </c>
      <c r="W162" s="960"/>
      <c r="X162" s="961">
        <f t="shared" si="105"/>
        <v>-45000</v>
      </c>
      <c r="Y162" s="962">
        <f t="shared" si="134"/>
        <v>-1</v>
      </c>
      <c r="Z162" s="938">
        <f>'Receita-Despesa'!L165</f>
        <v>45000</v>
      </c>
      <c r="AA162" s="960"/>
      <c r="AB162" s="961">
        <f t="shared" si="106"/>
        <v>-45000</v>
      </c>
      <c r="AC162" s="962">
        <f t="shared" si="135"/>
        <v>-1</v>
      </c>
      <c r="AD162" s="938">
        <f>'Receita-Despesa'!M165</f>
        <v>45000</v>
      </c>
      <c r="AE162" s="960"/>
      <c r="AF162" s="961">
        <f t="shared" si="107"/>
        <v>-45000</v>
      </c>
      <c r="AG162" s="962">
        <f t="shared" si="136"/>
        <v>-1</v>
      </c>
      <c r="AH162" s="938">
        <f>'Receita-Despesa'!N165</f>
        <v>45000</v>
      </c>
      <c r="AI162" s="960"/>
      <c r="AJ162" s="961">
        <f t="shared" si="108"/>
        <v>-45000</v>
      </c>
      <c r="AK162" s="962">
        <f t="shared" si="137"/>
        <v>-1</v>
      </c>
      <c r="AL162" s="938">
        <f>'Receita-Despesa'!O165</f>
        <v>45000</v>
      </c>
      <c r="AM162" s="960"/>
      <c r="AN162" s="961">
        <f t="shared" si="109"/>
        <v>-45000</v>
      </c>
      <c r="AO162" s="962">
        <f t="shared" si="138"/>
        <v>-1</v>
      </c>
      <c r="AP162" s="938">
        <f>'Receita-Despesa'!P165</f>
        <v>45000</v>
      </c>
      <c r="AQ162" s="960"/>
      <c r="AR162" s="961">
        <f t="shared" si="110"/>
        <v>-45000</v>
      </c>
      <c r="AS162" s="962">
        <f t="shared" si="139"/>
        <v>-1</v>
      </c>
      <c r="AT162" s="938">
        <f>'Receita-Despesa'!Q165</f>
        <v>45000</v>
      </c>
      <c r="AU162" s="960"/>
      <c r="AV162" s="961">
        <f t="shared" si="111"/>
        <v>-45000</v>
      </c>
      <c r="AW162" s="962">
        <f t="shared" si="140"/>
        <v>-1</v>
      </c>
      <c r="AX162" s="938">
        <f>'Receita-Despesa'!R165</f>
        <v>45000</v>
      </c>
      <c r="AY162" s="960"/>
      <c r="AZ162" s="961">
        <f t="shared" si="112"/>
        <v>-45000</v>
      </c>
      <c r="BA162" s="962">
        <f t="shared" si="141"/>
        <v>-1</v>
      </c>
      <c r="BB162" s="924">
        <f t="shared" si="128"/>
        <v>540000</v>
      </c>
      <c r="BC162" s="925">
        <f t="shared" si="128"/>
        <v>0</v>
      </c>
      <c r="BD162" s="926">
        <f t="shared" si="129"/>
        <v>-540000</v>
      </c>
      <c r="BE162" s="963">
        <f t="shared" si="142"/>
        <v>-1</v>
      </c>
      <c r="BF162" s="220"/>
      <c r="BG162" s="226"/>
      <c r="BH162" s="227"/>
      <c r="BI162" s="227"/>
      <c r="BJ162" s="237"/>
      <c r="BK162" s="237"/>
      <c r="BL162" s="237"/>
      <c r="BM162" s="237"/>
      <c r="BN162" s="249"/>
      <c r="BO162" s="237"/>
      <c r="BP162" s="237"/>
      <c r="BQ162" s="237"/>
      <c r="BR162" s="237"/>
      <c r="BS162" s="239"/>
      <c r="BU162" s="100"/>
      <c r="BV162" s="100"/>
    </row>
    <row r="163" spans="1:74" x14ac:dyDescent="0.3">
      <c r="A163" s="874"/>
      <c r="B163" s="234"/>
      <c r="C163" s="274" t="s">
        <v>603</v>
      </c>
      <c r="D163" s="583" t="str">
        <f>'Receita-Despesa'!D166</f>
        <v xml:space="preserve">        6 -</v>
      </c>
      <c r="E163" s="583"/>
      <c r="F163" s="938">
        <f>'Receita-Despesa'!G166</f>
        <v>0</v>
      </c>
      <c r="G163" s="960"/>
      <c r="H163" s="961">
        <f t="shared" si="127"/>
        <v>0</v>
      </c>
      <c r="I163" s="962" t="e">
        <f t="shared" si="130"/>
        <v>#DIV/0!</v>
      </c>
      <c r="J163" s="938">
        <f>'Receita-Despesa'!H166</f>
        <v>0</v>
      </c>
      <c r="K163" s="960"/>
      <c r="L163" s="961">
        <f t="shared" si="102"/>
        <v>0</v>
      </c>
      <c r="M163" s="962" t="e">
        <f t="shared" si="131"/>
        <v>#DIV/0!</v>
      </c>
      <c r="N163" s="938">
        <f>'Receita-Despesa'!I166</f>
        <v>0</v>
      </c>
      <c r="O163" s="960"/>
      <c r="P163" s="961">
        <f t="shared" si="103"/>
        <v>0</v>
      </c>
      <c r="Q163" s="962" t="e">
        <f t="shared" si="132"/>
        <v>#DIV/0!</v>
      </c>
      <c r="R163" s="938">
        <f>'Receita-Despesa'!J166</f>
        <v>0</v>
      </c>
      <c r="S163" s="960"/>
      <c r="T163" s="961">
        <f t="shared" si="104"/>
        <v>0</v>
      </c>
      <c r="U163" s="962" t="e">
        <f t="shared" si="133"/>
        <v>#DIV/0!</v>
      </c>
      <c r="V163" s="938">
        <f>'Receita-Despesa'!K166</f>
        <v>0</v>
      </c>
      <c r="W163" s="960"/>
      <c r="X163" s="961">
        <f t="shared" si="105"/>
        <v>0</v>
      </c>
      <c r="Y163" s="962" t="e">
        <f t="shared" si="134"/>
        <v>#DIV/0!</v>
      </c>
      <c r="Z163" s="938">
        <f>'Receita-Despesa'!L166</f>
        <v>0</v>
      </c>
      <c r="AA163" s="960"/>
      <c r="AB163" s="961">
        <f t="shared" si="106"/>
        <v>0</v>
      </c>
      <c r="AC163" s="962" t="e">
        <f t="shared" si="135"/>
        <v>#DIV/0!</v>
      </c>
      <c r="AD163" s="938">
        <f>'Receita-Despesa'!M166</f>
        <v>0</v>
      </c>
      <c r="AE163" s="960"/>
      <c r="AF163" s="961">
        <f t="shared" si="107"/>
        <v>0</v>
      </c>
      <c r="AG163" s="962" t="e">
        <f t="shared" si="136"/>
        <v>#DIV/0!</v>
      </c>
      <c r="AH163" s="938">
        <f>'Receita-Despesa'!N166</f>
        <v>0</v>
      </c>
      <c r="AI163" s="960"/>
      <c r="AJ163" s="961">
        <f t="shared" si="108"/>
        <v>0</v>
      </c>
      <c r="AK163" s="962" t="e">
        <f t="shared" si="137"/>
        <v>#DIV/0!</v>
      </c>
      <c r="AL163" s="938">
        <f>'Receita-Despesa'!O166</f>
        <v>0</v>
      </c>
      <c r="AM163" s="960"/>
      <c r="AN163" s="961">
        <f t="shared" si="109"/>
        <v>0</v>
      </c>
      <c r="AO163" s="962" t="e">
        <f t="shared" si="138"/>
        <v>#DIV/0!</v>
      </c>
      <c r="AP163" s="938">
        <f>'Receita-Despesa'!P166</f>
        <v>0</v>
      </c>
      <c r="AQ163" s="960"/>
      <c r="AR163" s="961">
        <f t="shared" si="110"/>
        <v>0</v>
      </c>
      <c r="AS163" s="962" t="e">
        <f t="shared" si="139"/>
        <v>#DIV/0!</v>
      </c>
      <c r="AT163" s="938">
        <f>'Receita-Despesa'!Q166</f>
        <v>0</v>
      </c>
      <c r="AU163" s="960"/>
      <c r="AV163" s="961">
        <f t="shared" si="111"/>
        <v>0</v>
      </c>
      <c r="AW163" s="962" t="e">
        <f t="shared" si="140"/>
        <v>#DIV/0!</v>
      </c>
      <c r="AX163" s="938">
        <f>'Receita-Despesa'!R166</f>
        <v>0</v>
      </c>
      <c r="AY163" s="960"/>
      <c r="AZ163" s="961">
        <f t="shared" si="112"/>
        <v>0</v>
      </c>
      <c r="BA163" s="962" t="e">
        <f t="shared" si="141"/>
        <v>#DIV/0!</v>
      </c>
      <c r="BB163" s="924">
        <f t="shared" si="128"/>
        <v>0</v>
      </c>
      <c r="BC163" s="925">
        <f t="shared" si="128"/>
        <v>0</v>
      </c>
      <c r="BD163" s="926">
        <f t="shared" si="129"/>
        <v>0</v>
      </c>
      <c r="BE163" s="963" t="e">
        <f t="shared" si="142"/>
        <v>#DIV/0!</v>
      </c>
      <c r="BF163" s="220"/>
      <c r="BG163" s="226"/>
      <c r="BH163" s="227"/>
      <c r="BI163" s="227"/>
      <c r="BJ163" s="237"/>
      <c r="BK163" s="237"/>
      <c r="BL163" s="237"/>
      <c r="BM163" s="237"/>
      <c r="BN163" s="249"/>
      <c r="BO163" s="237"/>
      <c r="BP163" s="237"/>
      <c r="BQ163" s="237"/>
      <c r="BR163" s="237"/>
      <c r="BS163" s="239"/>
      <c r="BU163" s="100"/>
      <c r="BV163" s="100"/>
    </row>
    <row r="164" spans="1:74" x14ac:dyDescent="0.3">
      <c r="A164" s="874"/>
      <c r="B164" s="234"/>
      <c r="C164" s="274" t="s">
        <v>604</v>
      </c>
      <c r="D164" s="583" t="str">
        <f>'Receita-Despesa'!D167</f>
        <v xml:space="preserve">        7 -</v>
      </c>
      <c r="E164" s="583"/>
      <c r="F164" s="938">
        <f>'Receita-Despesa'!G167</f>
        <v>0</v>
      </c>
      <c r="G164" s="960"/>
      <c r="H164" s="961">
        <f t="shared" si="127"/>
        <v>0</v>
      </c>
      <c r="I164" s="962" t="e">
        <f t="shared" si="130"/>
        <v>#DIV/0!</v>
      </c>
      <c r="J164" s="938">
        <f>'Receita-Despesa'!H167</f>
        <v>0</v>
      </c>
      <c r="K164" s="960"/>
      <c r="L164" s="961">
        <f t="shared" si="102"/>
        <v>0</v>
      </c>
      <c r="M164" s="962" t="e">
        <f t="shared" si="131"/>
        <v>#DIV/0!</v>
      </c>
      <c r="N164" s="938">
        <f>'Receita-Despesa'!I167</f>
        <v>0</v>
      </c>
      <c r="O164" s="960"/>
      <c r="P164" s="961">
        <f t="shared" si="103"/>
        <v>0</v>
      </c>
      <c r="Q164" s="962" t="e">
        <f t="shared" si="132"/>
        <v>#DIV/0!</v>
      </c>
      <c r="R164" s="938">
        <f>'Receita-Despesa'!J167</f>
        <v>0</v>
      </c>
      <c r="S164" s="960"/>
      <c r="T164" s="961">
        <f t="shared" si="104"/>
        <v>0</v>
      </c>
      <c r="U164" s="962" t="e">
        <f t="shared" si="133"/>
        <v>#DIV/0!</v>
      </c>
      <c r="V164" s="938">
        <f>'Receita-Despesa'!K167</f>
        <v>0</v>
      </c>
      <c r="W164" s="960"/>
      <c r="X164" s="961">
        <f t="shared" si="105"/>
        <v>0</v>
      </c>
      <c r="Y164" s="962" t="e">
        <f t="shared" si="134"/>
        <v>#DIV/0!</v>
      </c>
      <c r="Z164" s="938">
        <f>'Receita-Despesa'!L167</f>
        <v>0</v>
      </c>
      <c r="AA164" s="960"/>
      <c r="AB164" s="961">
        <f t="shared" si="106"/>
        <v>0</v>
      </c>
      <c r="AC164" s="962" t="e">
        <f t="shared" si="135"/>
        <v>#DIV/0!</v>
      </c>
      <c r="AD164" s="938">
        <f>'Receita-Despesa'!M167</f>
        <v>0</v>
      </c>
      <c r="AE164" s="960"/>
      <c r="AF164" s="961">
        <f t="shared" si="107"/>
        <v>0</v>
      </c>
      <c r="AG164" s="962" t="e">
        <f t="shared" si="136"/>
        <v>#DIV/0!</v>
      </c>
      <c r="AH164" s="938">
        <f>'Receita-Despesa'!N167</f>
        <v>0</v>
      </c>
      <c r="AI164" s="960"/>
      <c r="AJ164" s="961">
        <f t="shared" si="108"/>
        <v>0</v>
      </c>
      <c r="AK164" s="962" t="e">
        <f t="shared" si="137"/>
        <v>#DIV/0!</v>
      </c>
      <c r="AL164" s="938">
        <f>'Receita-Despesa'!O167</f>
        <v>0</v>
      </c>
      <c r="AM164" s="960"/>
      <c r="AN164" s="961">
        <f t="shared" si="109"/>
        <v>0</v>
      </c>
      <c r="AO164" s="962" t="e">
        <f t="shared" si="138"/>
        <v>#DIV/0!</v>
      </c>
      <c r="AP164" s="938">
        <f>'Receita-Despesa'!P167</f>
        <v>0</v>
      </c>
      <c r="AQ164" s="960"/>
      <c r="AR164" s="961">
        <f t="shared" si="110"/>
        <v>0</v>
      </c>
      <c r="AS164" s="962" t="e">
        <f t="shared" si="139"/>
        <v>#DIV/0!</v>
      </c>
      <c r="AT164" s="938">
        <f>'Receita-Despesa'!Q167</f>
        <v>0</v>
      </c>
      <c r="AU164" s="960"/>
      <c r="AV164" s="961">
        <f t="shared" si="111"/>
        <v>0</v>
      </c>
      <c r="AW164" s="962" t="e">
        <f t="shared" si="140"/>
        <v>#DIV/0!</v>
      </c>
      <c r="AX164" s="938">
        <f>'Receita-Despesa'!R167</f>
        <v>0</v>
      </c>
      <c r="AY164" s="960"/>
      <c r="AZ164" s="961">
        <f t="shared" si="112"/>
        <v>0</v>
      </c>
      <c r="BA164" s="962" t="e">
        <f t="shared" si="141"/>
        <v>#DIV/0!</v>
      </c>
      <c r="BB164" s="924">
        <f t="shared" si="128"/>
        <v>0</v>
      </c>
      <c r="BC164" s="925">
        <f t="shared" si="128"/>
        <v>0</v>
      </c>
      <c r="BD164" s="926">
        <f t="shared" si="129"/>
        <v>0</v>
      </c>
      <c r="BE164" s="963" t="e">
        <f t="shared" si="142"/>
        <v>#DIV/0!</v>
      </c>
      <c r="BF164" s="220"/>
      <c r="BG164" s="226"/>
      <c r="BH164" s="227"/>
      <c r="BI164" s="227"/>
      <c r="BJ164" s="237"/>
      <c r="BK164" s="237"/>
      <c r="BL164" s="237"/>
      <c r="BM164" s="237"/>
      <c r="BN164" s="249"/>
      <c r="BO164" s="237"/>
      <c r="BP164" s="237"/>
      <c r="BQ164" s="237"/>
      <c r="BR164" s="237"/>
      <c r="BS164" s="239"/>
      <c r="BU164" s="100"/>
      <c r="BV164" s="100"/>
    </row>
    <row r="165" spans="1:74" x14ac:dyDescent="0.3">
      <c r="A165" s="874"/>
      <c r="B165" s="234"/>
      <c r="C165" s="274" t="s">
        <v>605</v>
      </c>
      <c r="D165" s="583" t="str">
        <f>'Receita-Despesa'!D168</f>
        <v xml:space="preserve">        8 -</v>
      </c>
      <c r="E165" s="583"/>
      <c r="F165" s="938">
        <f>'Receita-Despesa'!G168</f>
        <v>0</v>
      </c>
      <c r="G165" s="960"/>
      <c r="H165" s="961">
        <f t="shared" si="127"/>
        <v>0</v>
      </c>
      <c r="I165" s="962" t="e">
        <f t="shared" si="130"/>
        <v>#DIV/0!</v>
      </c>
      <c r="J165" s="938">
        <f>'Receita-Despesa'!H168</f>
        <v>0</v>
      </c>
      <c r="K165" s="960"/>
      <c r="L165" s="961">
        <f t="shared" si="102"/>
        <v>0</v>
      </c>
      <c r="M165" s="962" t="e">
        <f t="shared" si="131"/>
        <v>#DIV/0!</v>
      </c>
      <c r="N165" s="938">
        <f>'Receita-Despesa'!I168</f>
        <v>0</v>
      </c>
      <c r="O165" s="960"/>
      <c r="P165" s="961">
        <f t="shared" si="103"/>
        <v>0</v>
      </c>
      <c r="Q165" s="962" t="e">
        <f t="shared" si="132"/>
        <v>#DIV/0!</v>
      </c>
      <c r="R165" s="938">
        <f>'Receita-Despesa'!J168</f>
        <v>0</v>
      </c>
      <c r="S165" s="960"/>
      <c r="T165" s="961">
        <f t="shared" si="104"/>
        <v>0</v>
      </c>
      <c r="U165" s="962" t="e">
        <f t="shared" si="133"/>
        <v>#DIV/0!</v>
      </c>
      <c r="V165" s="938">
        <f>'Receita-Despesa'!K168</f>
        <v>0</v>
      </c>
      <c r="W165" s="960"/>
      <c r="X165" s="961">
        <f t="shared" si="105"/>
        <v>0</v>
      </c>
      <c r="Y165" s="962" t="e">
        <f t="shared" si="134"/>
        <v>#DIV/0!</v>
      </c>
      <c r="Z165" s="938">
        <f>'Receita-Despesa'!L168</f>
        <v>0</v>
      </c>
      <c r="AA165" s="960"/>
      <c r="AB165" s="961">
        <f t="shared" si="106"/>
        <v>0</v>
      </c>
      <c r="AC165" s="962" t="e">
        <f t="shared" si="135"/>
        <v>#DIV/0!</v>
      </c>
      <c r="AD165" s="938">
        <f>'Receita-Despesa'!M168</f>
        <v>0</v>
      </c>
      <c r="AE165" s="960"/>
      <c r="AF165" s="961">
        <f t="shared" si="107"/>
        <v>0</v>
      </c>
      <c r="AG165" s="962" t="e">
        <f t="shared" si="136"/>
        <v>#DIV/0!</v>
      </c>
      <c r="AH165" s="938">
        <f>'Receita-Despesa'!N168</f>
        <v>0</v>
      </c>
      <c r="AI165" s="960"/>
      <c r="AJ165" s="961">
        <f t="shared" si="108"/>
        <v>0</v>
      </c>
      <c r="AK165" s="962" t="e">
        <f t="shared" si="137"/>
        <v>#DIV/0!</v>
      </c>
      <c r="AL165" s="938">
        <f>'Receita-Despesa'!O168</f>
        <v>0</v>
      </c>
      <c r="AM165" s="960"/>
      <c r="AN165" s="961">
        <f t="shared" si="109"/>
        <v>0</v>
      </c>
      <c r="AO165" s="962" t="e">
        <f t="shared" si="138"/>
        <v>#DIV/0!</v>
      </c>
      <c r="AP165" s="938">
        <f>'Receita-Despesa'!P168</f>
        <v>0</v>
      </c>
      <c r="AQ165" s="960"/>
      <c r="AR165" s="961">
        <f t="shared" si="110"/>
        <v>0</v>
      </c>
      <c r="AS165" s="962" t="e">
        <f t="shared" si="139"/>
        <v>#DIV/0!</v>
      </c>
      <c r="AT165" s="938">
        <f>'Receita-Despesa'!Q168</f>
        <v>0</v>
      </c>
      <c r="AU165" s="960"/>
      <c r="AV165" s="961">
        <f t="shared" si="111"/>
        <v>0</v>
      </c>
      <c r="AW165" s="962" t="e">
        <f t="shared" si="140"/>
        <v>#DIV/0!</v>
      </c>
      <c r="AX165" s="938">
        <f>'Receita-Despesa'!R168</f>
        <v>0</v>
      </c>
      <c r="AY165" s="960"/>
      <c r="AZ165" s="961">
        <f t="shared" si="112"/>
        <v>0</v>
      </c>
      <c r="BA165" s="962" t="e">
        <f t="shared" si="141"/>
        <v>#DIV/0!</v>
      </c>
      <c r="BB165" s="924">
        <f t="shared" si="128"/>
        <v>0</v>
      </c>
      <c r="BC165" s="925">
        <f t="shared" si="128"/>
        <v>0</v>
      </c>
      <c r="BD165" s="926">
        <f t="shared" si="129"/>
        <v>0</v>
      </c>
      <c r="BE165" s="963" t="e">
        <f t="shared" si="142"/>
        <v>#DIV/0!</v>
      </c>
      <c r="BF165" s="220"/>
      <c r="BG165" s="226"/>
      <c r="BH165" s="227"/>
      <c r="BI165" s="227"/>
      <c r="BJ165" s="237"/>
      <c r="BK165" s="237"/>
      <c r="BL165" s="237"/>
      <c r="BM165" s="237"/>
      <c r="BN165" s="249"/>
      <c r="BO165" s="237"/>
      <c r="BP165" s="237"/>
      <c r="BQ165" s="237"/>
      <c r="BR165" s="237"/>
      <c r="BS165" s="239"/>
      <c r="BU165" s="100"/>
      <c r="BV165" s="100"/>
    </row>
    <row r="166" spans="1:74" x14ac:dyDescent="0.3">
      <c r="A166" s="874"/>
      <c r="B166" s="234"/>
      <c r="C166" s="274" t="s">
        <v>606</v>
      </c>
      <c r="D166" s="583" t="str">
        <f>'Receita-Despesa'!D169</f>
        <v xml:space="preserve">        9 -</v>
      </c>
      <c r="E166" s="583"/>
      <c r="F166" s="938">
        <f>'Receita-Despesa'!G169</f>
        <v>0</v>
      </c>
      <c r="G166" s="960"/>
      <c r="H166" s="961">
        <f t="shared" si="127"/>
        <v>0</v>
      </c>
      <c r="I166" s="962" t="e">
        <f t="shared" si="130"/>
        <v>#DIV/0!</v>
      </c>
      <c r="J166" s="938">
        <f>'Receita-Despesa'!H169</f>
        <v>0</v>
      </c>
      <c r="K166" s="960"/>
      <c r="L166" s="961">
        <f t="shared" si="102"/>
        <v>0</v>
      </c>
      <c r="M166" s="962" t="e">
        <f t="shared" si="131"/>
        <v>#DIV/0!</v>
      </c>
      <c r="N166" s="938">
        <f>'Receita-Despesa'!I169</f>
        <v>0</v>
      </c>
      <c r="O166" s="960"/>
      <c r="P166" s="961">
        <f t="shared" si="103"/>
        <v>0</v>
      </c>
      <c r="Q166" s="962" t="e">
        <f t="shared" si="132"/>
        <v>#DIV/0!</v>
      </c>
      <c r="R166" s="938">
        <f>'Receita-Despesa'!J169</f>
        <v>0</v>
      </c>
      <c r="S166" s="960"/>
      <c r="T166" s="961">
        <f t="shared" si="104"/>
        <v>0</v>
      </c>
      <c r="U166" s="962" t="e">
        <f t="shared" si="133"/>
        <v>#DIV/0!</v>
      </c>
      <c r="V166" s="938">
        <f>'Receita-Despesa'!K169</f>
        <v>0</v>
      </c>
      <c r="W166" s="960"/>
      <c r="X166" s="961">
        <f t="shared" si="105"/>
        <v>0</v>
      </c>
      <c r="Y166" s="962" t="e">
        <f t="shared" si="134"/>
        <v>#DIV/0!</v>
      </c>
      <c r="Z166" s="938">
        <f>'Receita-Despesa'!L169</f>
        <v>0</v>
      </c>
      <c r="AA166" s="960"/>
      <c r="AB166" s="961">
        <f t="shared" si="106"/>
        <v>0</v>
      </c>
      <c r="AC166" s="962" t="e">
        <f t="shared" si="135"/>
        <v>#DIV/0!</v>
      </c>
      <c r="AD166" s="938">
        <f>'Receita-Despesa'!M169</f>
        <v>0</v>
      </c>
      <c r="AE166" s="960"/>
      <c r="AF166" s="961">
        <f t="shared" si="107"/>
        <v>0</v>
      </c>
      <c r="AG166" s="962" t="e">
        <f t="shared" si="136"/>
        <v>#DIV/0!</v>
      </c>
      <c r="AH166" s="938">
        <f>'Receita-Despesa'!N169</f>
        <v>0</v>
      </c>
      <c r="AI166" s="960"/>
      <c r="AJ166" s="961">
        <f t="shared" si="108"/>
        <v>0</v>
      </c>
      <c r="AK166" s="962" t="e">
        <f t="shared" si="137"/>
        <v>#DIV/0!</v>
      </c>
      <c r="AL166" s="938">
        <f>'Receita-Despesa'!O169</f>
        <v>0</v>
      </c>
      <c r="AM166" s="960"/>
      <c r="AN166" s="961">
        <f t="shared" si="109"/>
        <v>0</v>
      </c>
      <c r="AO166" s="962" t="e">
        <f t="shared" si="138"/>
        <v>#DIV/0!</v>
      </c>
      <c r="AP166" s="938">
        <f>'Receita-Despesa'!P169</f>
        <v>0</v>
      </c>
      <c r="AQ166" s="960"/>
      <c r="AR166" s="961">
        <f t="shared" si="110"/>
        <v>0</v>
      </c>
      <c r="AS166" s="962" t="e">
        <f t="shared" si="139"/>
        <v>#DIV/0!</v>
      </c>
      <c r="AT166" s="938">
        <f>'Receita-Despesa'!Q169</f>
        <v>0</v>
      </c>
      <c r="AU166" s="960"/>
      <c r="AV166" s="961">
        <f t="shared" si="111"/>
        <v>0</v>
      </c>
      <c r="AW166" s="962" t="e">
        <f t="shared" si="140"/>
        <v>#DIV/0!</v>
      </c>
      <c r="AX166" s="938">
        <f>'Receita-Despesa'!R169</f>
        <v>0</v>
      </c>
      <c r="AY166" s="960"/>
      <c r="AZ166" s="961">
        <f t="shared" si="112"/>
        <v>0</v>
      </c>
      <c r="BA166" s="962" t="e">
        <f t="shared" si="141"/>
        <v>#DIV/0!</v>
      </c>
      <c r="BB166" s="924">
        <f t="shared" si="128"/>
        <v>0</v>
      </c>
      <c r="BC166" s="925">
        <f t="shared" si="128"/>
        <v>0</v>
      </c>
      <c r="BD166" s="926">
        <f t="shared" si="129"/>
        <v>0</v>
      </c>
      <c r="BE166" s="963" t="e">
        <f t="shared" si="142"/>
        <v>#DIV/0!</v>
      </c>
      <c r="BF166" s="220"/>
      <c r="BG166" s="226"/>
      <c r="BH166" s="227"/>
      <c r="BI166" s="227"/>
      <c r="BJ166" s="237"/>
      <c r="BK166" s="237"/>
      <c r="BL166" s="237"/>
      <c r="BM166" s="237"/>
      <c r="BN166" s="249"/>
      <c r="BO166" s="237"/>
      <c r="BP166" s="237"/>
      <c r="BQ166" s="237"/>
      <c r="BR166" s="237"/>
      <c r="BS166" s="239"/>
      <c r="BU166" s="100"/>
      <c r="BV166" s="100"/>
    </row>
    <row r="167" spans="1:74" x14ac:dyDescent="0.3">
      <c r="A167" s="874"/>
      <c r="B167" s="234"/>
      <c r="C167" s="274" t="s">
        <v>607</v>
      </c>
      <c r="D167" s="583" t="str">
        <f>'Receita-Despesa'!D170</f>
        <v xml:space="preserve">        10 -</v>
      </c>
      <c r="E167" s="583"/>
      <c r="F167" s="938">
        <f>'Receita-Despesa'!G170</f>
        <v>0</v>
      </c>
      <c r="G167" s="960"/>
      <c r="H167" s="961">
        <f t="shared" si="127"/>
        <v>0</v>
      </c>
      <c r="I167" s="962" t="e">
        <f t="shared" si="130"/>
        <v>#DIV/0!</v>
      </c>
      <c r="J167" s="938">
        <f>'Receita-Despesa'!H170</f>
        <v>0</v>
      </c>
      <c r="K167" s="960"/>
      <c r="L167" s="961">
        <f t="shared" si="102"/>
        <v>0</v>
      </c>
      <c r="M167" s="962" t="e">
        <f t="shared" si="131"/>
        <v>#DIV/0!</v>
      </c>
      <c r="N167" s="938">
        <f>'Receita-Despesa'!I170</f>
        <v>0</v>
      </c>
      <c r="O167" s="960"/>
      <c r="P167" s="961">
        <f t="shared" si="103"/>
        <v>0</v>
      </c>
      <c r="Q167" s="962" t="e">
        <f t="shared" si="132"/>
        <v>#DIV/0!</v>
      </c>
      <c r="R167" s="938">
        <f>'Receita-Despesa'!J170</f>
        <v>0</v>
      </c>
      <c r="S167" s="960"/>
      <c r="T167" s="961">
        <f t="shared" si="104"/>
        <v>0</v>
      </c>
      <c r="U167" s="962" t="e">
        <f t="shared" si="133"/>
        <v>#DIV/0!</v>
      </c>
      <c r="V167" s="938">
        <f>'Receita-Despesa'!K170</f>
        <v>0</v>
      </c>
      <c r="W167" s="960"/>
      <c r="X167" s="961">
        <f t="shared" si="105"/>
        <v>0</v>
      </c>
      <c r="Y167" s="962" t="e">
        <f t="shared" si="134"/>
        <v>#DIV/0!</v>
      </c>
      <c r="Z167" s="938">
        <f>'Receita-Despesa'!L170</f>
        <v>0</v>
      </c>
      <c r="AA167" s="960"/>
      <c r="AB167" s="961">
        <f t="shared" si="106"/>
        <v>0</v>
      </c>
      <c r="AC167" s="962" t="e">
        <f t="shared" si="135"/>
        <v>#DIV/0!</v>
      </c>
      <c r="AD167" s="938">
        <f>'Receita-Despesa'!M170</f>
        <v>0</v>
      </c>
      <c r="AE167" s="960"/>
      <c r="AF167" s="961">
        <f t="shared" si="107"/>
        <v>0</v>
      </c>
      <c r="AG167" s="962" t="e">
        <f t="shared" si="136"/>
        <v>#DIV/0!</v>
      </c>
      <c r="AH167" s="938">
        <f>'Receita-Despesa'!N170</f>
        <v>0</v>
      </c>
      <c r="AI167" s="960"/>
      <c r="AJ167" s="961">
        <f t="shared" si="108"/>
        <v>0</v>
      </c>
      <c r="AK167" s="962" t="e">
        <f t="shared" si="137"/>
        <v>#DIV/0!</v>
      </c>
      <c r="AL167" s="938">
        <f>'Receita-Despesa'!O170</f>
        <v>0</v>
      </c>
      <c r="AM167" s="960"/>
      <c r="AN167" s="961">
        <f t="shared" si="109"/>
        <v>0</v>
      </c>
      <c r="AO167" s="962" t="e">
        <f t="shared" si="138"/>
        <v>#DIV/0!</v>
      </c>
      <c r="AP167" s="938">
        <f>'Receita-Despesa'!P170</f>
        <v>0</v>
      </c>
      <c r="AQ167" s="960"/>
      <c r="AR167" s="961">
        <f t="shared" si="110"/>
        <v>0</v>
      </c>
      <c r="AS167" s="962" t="e">
        <f t="shared" si="139"/>
        <v>#DIV/0!</v>
      </c>
      <c r="AT167" s="938">
        <f>'Receita-Despesa'!Q170</f>
        <v>0</v>
      </c>
      <c r="AU167" s="960"/>
      <c r="AV167" s="961">
        <f t="shared" si="111"/>
        <v>0</v>
      </c>
      <c r="AW167" s="962" t="e">
        <f t="shared" si="140"/>
        <v>#DIV/0!</v>
      </c>
      <c r="AX167" s="938">
        <f>'Receita-Despesa'!R170</f>
        <v>0</v>
      </c>
      <c r="AY167" s="960"/>
      <c r="AZ167" s="961">
        <f t="shared" si="112"/>
        <v>0</v>
      </c>
      <c r="BA167" s="962" t="e">
        <f t="shared" si="141"/>
        <v>#DIV/0!</v>
      </c>
      <c r="BB167" s="924">
        <f t="shared" si="128"/>
        <v>0</v>
      </c>
      <c r="BC167" s="925">
        <f t="shared" si="128"/>
        <v>0</v>
      </c>
      <c r="BD167" s="926">
        <f t="shared" si="129"/>
        <v>0</v>
      </c>
      <c r="BE167" s="963" t="e">
        <f t="shared" si="142"/>
        <v>#DIV/0!</v>
      </c>
      <c r="BF167" s="220"/>
      <c r="BG167" s="226"/>
      <c r="BH167" s="227"/>
      <c r="BI167" s="227"/>
      <c r="BJ167" s="237"/>
      <c r="BK167" s="237"/>
      <c r="BL167" s="237"/>
      <c r="BM167" s="237"/>
      <c r="BN167" s="249"/>
      <c r="BO167" s="237"/>
      <c r="BP167" s="237"/>
      <c r="BQ167" s="237"/>
      <c r="BR167" s="237"/>
      <c r="BS167" s="239"/>
      <c r="BU167" s="100"/>
      <c r="BV167" s="100"/>
    </row>
    <row r="168" spans="1:74" x14ac:dyDescent="0.3">
      <c r="A168" s="874"/>
      <c r="B168" s="234"/>
      <c r="C168" s="274" t="s">
        <v>608</v>
      </c>
      <c r="D168" s="583" t="str">
        <f>'Receita-Despesa'!D171</f>
        <v xml:space="preserve">        11 -</v>
      </c>
      <c r="E168" s="583"/>
      <c r="F168" s="938">
        <f>'Receita-Despesa'!G171</f>
        <v>0</v>
      </c>
      <c r="G168" s="960"/>
      <c r="H168" s="961">
        <f t="shared" si="127"/>
        <v>0</v>
      </c>
      <c r="I168" s="962" t="e">
        <f t="shared" si="130"/>
        <v>#DIV/0!</v>
      </c>
      <c r="J168" s="938">
        <f>'Receita-Despesa'!H171</f>
        <v>0</v>
      </c>
      <c r="K168" s="960"/>
      <c r="L168" s="961">
        <f t="shared" si="102"/>
        <v>0</v>
      </c>
      <c r="M168" s="962" t="e">
        <f t="shared" si="131"/>
        <v>#DIV/0!</v>
      </c>
      <c r="N168" s="938">
        <f>'Receita-Despesa'!I171</f>
        <v>0</v>
      </c>
      <c r="O168" s="960"/>
      <c r="P168" s="961">
        <f t="shared" si="103"/>
        <v>0</v>
      </c>
      <c r="Q168" s="962" t="e">
        <f t="shared" si="132"/>
        <v>#DIV/0!</v>
      </c>
      <c r="R168" s="938">
        <f>'Receita-Despesa'!J171</f>
        <v>0</v>
      </c>
      <c r="S168" s="960"/>
      <c r="T168" s="961">
        <f t="shared" si="104"/>
        <v>0</v>
      </c>
      <c r="U168" s="962" t="e">
        <f t="shared" si="133"/>
        <v>#DIV/0!</v>
      </c>
      <c r="V168" s="938">
        <f>'Receita-Despesa'!K171</f>
        <v>0</v>
      </c>
      <c r="W168" s="960"/>
      <c r="X168" s="961">
        <f t="shared" si="105"/>
        <v>0</v>
      </c>
      <c r="Y168" s="962" t="e">
        <f t="shared" si="134"/>
        <v>#DIV/0!</v>
      </c>
      <c r="Z168" s="938">
        <f>'Receita-Despesa'!L171</f>
        <v>0</v>
      </c>
      <c r="AA168" s="960"/>
      <c r="AB168" s="961">
        <f t="shared" si="106"/>
        <v>0</v>
      </c>
      <c r="AC168" s="962" t="e">
        <f t="shared" si="135"/>
        <v>#DIV/0!</v>
      </c>
      <c r="AD168" s="938">
        <f>'Receita-Despesa'!M171</f>
        <v>0</v>
      </c>
      <c r="AE168" s="960"/>
      <c r="AF168" s="961">
        <f t="shared" si="107"/>
        <v>0</v>
      </c>
      <c r="AG168" s="962" t="e">
        <f t="shared" si="136"/>
        <v>#DIV/0!</v>
      </c>
      <c r="AH168" s="938">
        <f>'Receita-Despesa'!N171</f>
        <v>0</v>
      </c>
      <c r="AI168" s="960"/>
      <c r="AJ168" s="961">
        <f t="shared" si="108"/>
        <v>0</v>
      </c>
      <c r="AK168" s="962" t="e">
        <f t="shared" si="137"/>
        <v>#DIV/0!</v>
      </c>
      <c r="AL168" s="938">
        <f>'Receita-Despesa'!O171</f>
        <v>0</v>
      </c>
      <c r="AM168" s="960"/>
      <c r="AN168" s="961">
        <f t="shared" si="109"/>
        <v>0</v>
      </c>
      <c r="AO168" s="962" t="e">
        <f t="shared" si="138"/>
        <v>#DIV/0!</v>
      </c>
      <c r="AP168" s="938">
        <f>'Receita-Despesa'!P171</f>
        <v>0</v>
      </c>
      <c r="AQ168" s="960"/>
      <c r="AR168" s="961">
        <f t="shared" si="110"/>
        <v>0</v>
      </c>
      <c r="AS168" s="962" t="e">
        <f t="shared" si="139"/>
        <v>#DIV/0!</v>
      </c>
      <c r="AT168" s="938">
        <f>'Receita-Despesa'!Q171</f>
        <v>0</v>
      </c>
      <c r="AU168" s="960"/>
      <c r="AV168" s="961">
        <f t="shared" si="111"/>
        <v>0</v>
      </c>
      <c r="AW168" s="962" t="e">
        <f t="shared" si="140"/>
        <v>#DIV/0!</v>
      </c>
      <c r="AX168" s="938">
        <f>'Receita-Despesa'!R171</f>
        <v>0</v>
      </c>
      <c r="AY168" s="960"/>
      <c r="AZ168" s="961">
        <f t="shared" si="112"/>
        <v>0</v>
      </c>
      <c r="BA168" s="962" t="e">
        <f t="shared" si="141"/>
        <v>#DIV/0!</v>
      </c>
      <c r="BB168" s="924">
        <f t="shared" si="128"/>
        <v>0</v>
      </c>
      <c r="BC168" s="925">
        <f t="shared" si="128"/>
        <v>0</v>
      </c>
      <c r="BD168" s="926">
        <f t="shared" si="129"/>
        <v>0</v>
      </c>
      <c r="BE168" s="963" t="e">
        <f t="shared" si="142"/>
        <v>#DIV/0!</v>
      </c>
      <c r="BF168" s="220"/>
      <c r="BG168" s="226"/>
      <c r="BH168" s="227"/>
      <c r="BI168" s="227"/>
      <c r="BJ168" s="237"/>
      <c r="BK168" s="237"/>
      <c r="BL168" s="237"/>
      <c r="BM168" s="237"/>
      <c r="BN168" s="249"/>
      <c r="BO168" s="237"/>
      <c r="BP168" s="237"/>
      <c r="BQ168" s="237"/>
      <c r="BR168" s="237"/>
      <c r="BS168" s="239"/>
      <c r="BU168" s="100"/>
      <c r="BV168" s="100"/>
    </row>
    <row r="169" spans="1:74" x14ac:dyDescent="0.3">
      <c r="A169" s="874"/>
      <c r="B169" s="234"/>
      <c r="C169" s="274" t="s">
        <v>609</v>
      </c>
      <c r="D169" s="583" t="str">
        <f>'Receita-Despesa'!D172</f>
        <v xml:space="preserve">        12 -</v>
      </c>
      <c r="E169" s="583"/>
      <c r="F169" s="938">
        <f>'Receita-Despesa'!G172</f>
        <v>0</v>
      </c>
      <c r="G169" s="960"/>
      <c r="H169" s="961">
        <f t="shared" si="127"/>
        <v>0</v>
      </c>
      <c r="I169" s="962" t="e">
        <f t="shared" si="130"/>
        <v>#DIV/0!</v>
      </c>
      <c r="J169" s="938">
        <f>'Receita-Despesa'!H172</f>
        <v>0</v>
      </c>
      <c r="K169" s="960"/>
      <c r="L169" s="961">
        <f t="shared" si="102"/>
        <v>0</v>
      </c>
      <c r="M169" s="962" t="e">
        <f t="shared" si="131"/>
        <v>#DIV/0!</v>
      </c>
      <c r="N169" s="938">
        <f>'Receita-Despesa'!I172</f>
        <v>0</v>
      </c>
      <c r="O169" s="960"/>
      <c r="P169" s="961">
        <f t="shared" si="103"/>
        <v>0</v>
      </c>
      <c r="Q169" s="962" t="e">
        <f t="shared" si="132"/>
        <v>#DIV/0!</v>
      </c>
      <c r="R169" s="938">
        <f>'Receita-Despesa'!J172</f>
        <v>0</v>
      </c>
      <c r="S169" s="960"/>
      <c r="T169" s="961">
        <f t="shared" si="104"/>
        <v>0</v>
      </c>
      <c r="U169" s="962" t="e">
        <f t="shared" si="133"/>
        <v>#DIV/0!</v>
      </c>
      <c r="V169" s="938">
        <f>'Receita-Despesa'!K172</f>
        <v>0</v>
      </c>
      <c r="W169" s="960"/>
      <c r="X169" s="961">
        <f t="shared" si="105"/>
        <v>0</v>
      </c>
      <c r="Y169" s="962" t="e">
        <f t="shared" si="134"/>
        <v>#DIV/0!</v>
      </c>
      <c r="Z169" s="938">
        <f>'Receita-Despesa'!L172</f>
        <v>0</v>
      </c>
      <c r="AA169" s="960"/>
      <c r="AB169" s="961">
        <f t="shared" si="106"/>
        <v>0</v>
      </c>
      <c r="AC169" s="962" t="e">
        <f t="shared" si="135"/>
        <v>#DIV/0!</v>
      </c>
      <c r="AD169" s="938">
        <f>'Receita-Despesa'!M172</f>
        <v>0</v>
      </c>
      <c r="AE169" s="960"/>
      <c r="AF169" s="961">
        <f t="shared" si="107"/>
        <v>0</v>
      </c>
      <c r="AG169" s="962" t="e">
        <f t="shared" si="136"/>
        <v>#DIV/0!</v>
      </c>
      <c r="AH169" s="938">
        <f>'Receita-Despesa'!N172</f>
        <v>0</v>
      </c>
      <c r="AI169" s="960"/>
      <c r="AJ169" s="961">
        <f t="shared" si="108"/>
        <v>0</v>
      </c>
      <c r="AK169" s="962" t="e">
        <f t="shared" si="137"/>
        <v>#DIV/0!</v>
      </c>
      <c r="AL169" s="938">
        <f>'Receita-Despesa'!O172</f>
        <v>0</v>
      </c>
      <c r="AM169" s="960"/>
      <c r="AN169" s="961">
        <f t="shared" si="109"/>
        <v>0</v>
      </c>
      <c r="AO169" s="962" t="e">
        <f t="shared" si="138"/>
        <v>#DIV/0!</v>
      </c>
      <c r="AP169" s="938">
        <f>'Receita-Despesa'!P172</f>
        <v>0</v>
      </c>
      <c r="AQ169" s="960"/>
      <c r="AR169" s="961">
        <f t="shared" si="110"/>
        <v>0</v>
      </c>
      <c r="AS169" s="962" t="e">
        <f t="shared" si="139"/>
        <v>#DIV/0!</v>
      </c>
      <c r="AT169" s="938">
        <f>'Receita-Despesa'!Q172</f>
        <v>0</v>
      </c>
      <c r="AU169" s="960"/>
      <c r="AV169" s="961">
        <f t="shared" si="111"/>
        <v>0</v>
      </c>
      <c r="AW169" s="962" t="e">
        <f t="shared" si="140"/>
        <v>#DIV/0!</v>
      </c>
      <c r="AX169" s="938">
        <f>'Receita-Despesa'!R172</f>
        <v>0</v>
      </c>
      <c r="AY169" s="960"/>
      <c r="AZ169" s="961">
        <f t="shared" si="112"/>
        <v>0</v>
      </c>
      <c r="BA169" s="962" t="e">
        <f t="shared" si="141"/>
        <v>#DIV/0!</v>
      </c>
      <c r="BB169" s="924">
        <f t="shared" si="128"/>
        <v>0</v>
      </c>
      <c r="BC169" s="925">
        <f t="shared" si="128"/>
        <v>0</v>
      </c>
      <c r="BD169" s="926">
        <f t="shared" si="129"/>
        <v>0</v>
      </c>
      <c r="BE169" s="963" t="e">
        <f t="shared" si="142"/>
        <v>#DIV/0!</v>
      </c>
      <c r="BF169" s="220"/>
      <c r="BG169" s="226"/>
      <c r="BH169" s="227"/>
      <c r="BI169" s="227"/>
      <c r="BJ169" s="237"/>
      <c r="BK169" s="237"/>
      <c r="BL169" s="237"/>
      <c r="BM169" s="237"/>
      <c r="BN169" s="249"/>
      <c r="BO169" s="237"/>
      <c r="BP169" s="237"/>
      <c r="BQ169" s="237"/>
      <c r="BR169" s="237"/>
      <c r="BS169" s="239"/>
      <c r="BU169" s="100"/>
      <c r="BV169" s="100"/>
    </row>
    <row r="170" spans="1:74" x14ac:dyDescent="0.3">
      <c r="A170" s="874"/>
      <c r="B170" s="234"/>
      <c r="C170" s="274" t="s">
        <v>610</v>
      </c>
      <c r="D170" s="583" t="str">
        <f>'Receita-Despesa'!D173</f>
        <v xml:space="preserve">        13 -</v>
      </c>
      <c r="E170" s="583"/>
      <c r="F170" s="938">
        <f>'Receita-Despesa'!G173</f>
        <v>0</v>
      </c>
      <c r="G170" s="960"/>
      <c r="H170" s="961">
        <f t="shared" si="127"/>
        <v>0</v>
      </c>
      <c r="I170" s="962" t="e">
        <f t="shared" si="130"/>
        <v>#DIV/0!</v>
      </c>
      <c r="J170" s="938">
        <f>'Receita-Despesa'!H173</f>
        <v>0</v>
      </c>
      <c r="K170" s="960"/>
      <c r="L170" s="961">
        <f t="shared" si="102"/>
        <v>0</v>
      </c>
      <c r="M170" s="962" t="e">
        <f t="shared" si="131"/>
        <v>#DIV/0!</v>
      </c>
      <c r="N170" s="938">
        <f>'Receita-Despesa'!I173</f>
        <v>0</v>
      </c>
      <c r="O170" s="960"/>
      <c r="P170" s="961">
        <f t="shared" si="103"/>
        <v>0</v>
      </c>
      <c r="Q170" s="962" t="e">
        <f t="shared" si="132"/>
        <v>#DIV/0!</v>
      </c>
      <c r="R170" s="938">
        <f>'Receita-Despesa'!J173</f>
        <v>0</v>
      </c>
      <c r="S170" s="960"/>
      <c r="T170" s="961">
        <f t="shared" si="104"/>
        <v>0</v>
      </c>
      <c r="U170" s="962" t="e">
        <f t="shared" si="133"/>
        <v>#DIV/0!</v>
      </c>
      <c r="V170" s="938">
        <f>'Receita-Despesa'!K173</f>
        <v>0</v>
      </c>
      <c r="W170" s="960"/>
      <c r="X170" s="961">
        <f t="shared" si="105"/>
        <v>0</v>
      </c>
      <c r="Y170" s="962" t="e">
        <f t="shared" si="134"/>
        <v>#DIV/0!</v>
      </c>
      <c r="Z170" s="938">
        <f>'Receita-Despesa'!L173</f>
        <v>0</v>
      </c>
      <c r="AA170" s="960"/>
      <c r="AB170" s="961">
        <f t="shared" si="106"/>
        <v>0</v>
      </c>
      <c r="AC170" s="962" t="e">
        <f t="shared" si="135"/>
        <v>#DIV/0!</v>
      </c>
      <c r="AD170" s="938">
        <f>'Receita-Despesa'!M173</f>
        <v>0</v>
      </c>
      <c r="AE170" s="960"/>
      <c r="AF170" s="961">
        <f t="shared" si="107"/>
        <v>0</v>
      </c>
      <c r="AG170" s="962" t="e">
        <f t="shared" si="136"/>
        <v>#DIV/0!</v>
      </c>
      <c r="AH170" s="938">
        <f>'Receita-Despesa'!N173</f>
        <v>0</v>
      </c>
      <c r="AI170" s="960"/>
      <c r="AJ170" s="961">
        <f t="shared" si="108"/>
        <v>0</v>
      </c>
      <c r="AK170" s="962" t="e">
        <f t="shared" si="137"/>
        <v>#DIV/0!</v>
      </c>
      <c r="AL170" s="938">
        <f>'Receita-Despesa'!O173</f>
        <v>0</v>
      </c>
      <c r="AM170" s="960"/>
      <c r="AN170" s="961">
        <f t="shared" si="109"/>
        <v>0</v>
      </c>
      <c r="AO170" s="962" t="e">
        <f t="shared" si="138"/>
        <v>#DIV/0!</v>
      </c>
      <c r="AP170" s="938">
        <f>'Receita-Despesa'!P173</f>
        <v>0</v>
      </c>
      <c r="AQ170" s="960"/>
      <c r="AR170" s="961">
        <f t="shared" si="110"/>
        <v>0</v>
      </c>
      <c r="AS170" s="962" t="e">
        <f t="shared" si="139"/>
        <v>#DIV/0!</v>
      </c>
      <c r="AT170" s="938">
        <f>'Receita-Despesa'!Q173</f>
        <v>0</v>
      </c>
      <c r="AU170" s="960"/>
      <c r="AV170" s="961">
        <f t="shared" si="111"/>
        <v>0</v>
      </c>
      <c r="AW170" s="962" t="e">
        <f t="shared" si="140"/>
        <v>#DIV/0!</v>
      </c>
      <c r="AX170" s="938">
        <f>'Receita-Despesa'!R173</f>
        <v>0</v>
      </c>
      <c r="AY170" s="960"/>
      <c r="AZ170" s="961">
        <f t="shared" si="112"/>
        <v>0</v>
      </c>
      <c r="BA170" s="962" t="e">
        <f t="shared" si="141"/>
        <v>#DIV/0!</v>
      </c>
      <c r="BB170" s="924">
        <f t="shared" si="128"/>
        <v>0</v>
      </c>
      <c r="BC170" s="925">
        <f t="shared" si="128"/>
        <v>0</v>
      </c>
      <c r="BD170" s="926">
        <f t="shared" si="129"/>
        <v>0</v>
      </c>
      <c r="BE170" s="963" t="e">
        <f t="shared" si="142"/>
        <v>#DIV/0!</v>
      </c>
      <c r="BF170" s="220"/>
      <c r="BG170" s="226"/>
      <c r="BH170" s="227"/>
      <c r="BI170" s="227"/>
      <c r="BJ170" s="237"/>
      <c r="BK170" s="237"/>
      <c r="BL170" s="237"/>
      <c r="BM170" s="237"/>
      <c r="BN170" s="249"/>
      <c r="BO170" s="237"/>
      <c r="BP170" s="237"/>
      <c r="BQ170" s="237"/>
      <c r="BR170" s="237"/>
      <c r="BS170" s="239"/>
      <c r="BU170" s="100"/>
      <c r="BV170" s="100"/>
    </row>
    <row r="171" spans="1:74" x14ac:dyDescent="0.3">
      <c r="A171" s="874"/>
      <c r="B171" s="234"/>
      <c r="C171" s="274" t="s">
        <v>611</v>
      </c>
      <c r="D171" s="583" t="str">
        <f>'Receita-Despesa'!D174</f>
        <v xml:space="preserve">        14 -</v>
      </c>
      <c r="E171" s="583"/>
      <c r="F171" s="938">
        <f>'Receita-Despesa'!G174</f>
        <v>0</v>
      </c>
      <c r="G171" s="960"/>
      <c r="H171" s="961">
        <f t="shared" si="127"/>
        <v>0</v>
      </c>
      <c r="I171" s="962" t="e">
        <f t="shared" si="130"/>
        <v>#DIV/0!</v>
      </c>
      <c r="J171" s="938">
        <f>'Receita-Despesa'!H174</f>
        <v>0</v>
      </c>
      <c r="K171" s="960"/>
      <c r="L171" s="961">
        <f t="shared" ref="L171:L234" si="143">K171-J171</f>
        <v>0</v>
      </c>
      <c r="M171" s="962" t="e">
        <f t="shared" si="131"/>
        <v>#DIV/0!</v>
      </c>
      <c r="N171" s="938">
        <f>'Receita-Despesa'!I174</f>
        <v>0</v>
      </c>
      <c r="O171" s="960"/>
      <c r="P171" s="961">
        <f t="shared" ref="P171:P234" si="144">O171-N171</f>
        <v>0</v>
      </c>
      <c r="Q171" s="962" t="e">
        <f t="shared" si="132"/>
        <v>#DIV/0!</v>
      </c>
      <c r="R171" s="938">
        <f>'Receita-Despesa'!J174</f>
        <v>0</v>
      </c>
      <c r="S171" s="960"/>
      <c r="T171" s="961">
        <f t="shared" ref="T171:T234" si="145">S171-R171</f>
        <v>0</v>
      </c>
      <c r="U171" s="962" t="e">
        <f t="shared" si="133"/>
        <v>#DIV/0!</v>
      </c>
      <c r="V171" s="938">
        <f>'Receita-Despesa'!K174</f>
        <v>0</v>
      </c>
      <c r="W171" s="960"/>
      <c r="X171" s="961">
        <f t="shared" ref="X171:X234" si="146">W171-V171</f>
        <v>0</v>
      </c>
      <c r="Y171" s="962" t="e">
        <f t="shared" si="134"/>
        <v>#DIV/0!</v>
      </c>
      <c r="Z171" s="938">
        <f>'Receita-Despesa'!L174</f>
        <v>0</v>
      </c>
      <c r="AA171" s="960"/>
      <c r="AB171" s="961">
        <f t="shared" ref="AB171:AB234" si="147">AA171-Z171</f>
        <v>0</v>
      </c>
      <c r="AC171" s="962" t="e">
        <f t="shared" si="135"/>
        <v>#DIV/0!</v>
      </c>
      <c r="AD171" s="938">
        <f>'Receita-Despesa'!M174</f>
        <v>0</v>
      </c>
      <c r="AE171" s="960"/>
      <c r="AF171" s="961">
        <f t="shared" ref="AF171:AF234" si="148">AE171-AD171</f>
        <v>0</v>
      </c>
      <c r="AG171" s="962" t="e">
        <f t="shared" si="136"/>
        <v>#DIV/0!</v>
      </c>
      <c r="AH171" s="938">
        <f>'Receita-Despesa'!N174</f>
        <v>0</v>
      </c>
      <c r="AI171" s="960"/>
      <c r="AJ171" s="961">
        <f t="shared" ref="AJ171:AJ234" si="149">AI171-AH171</f>
        <v>0</v>
      </c>
      <c r="AK171" s="962" t="e">
        <f t="shared" si="137"/>
        <v>#DIV/0!</v>
      </c>
      <c r="AL171" s="938">
        <f>'Receita-Despesa'!O174</f>
        <v>0</v>
      </c>
      <c r="AM171" s="960"/>
      <c r="AN171" s="961">
        <f t="shared" ref="AN171:AN234" si="150">AM171-AL171</f>
        <v>0</v>
      </c>
      <c r="AO171" s="962" t="e">
        <f t="shared" si="138"/>
        <v>#DIV/0!</v>
      </c>
      <c r="AP171" s="938">
        <f>'Receita-Despesa'!P174</f>
        <v>0</v>
      </c>
      <c r="AQ171" s="960"/>
      <c r="AR171" s="961">
        <f t="shared" ref="AR171:AR234" si="151">AQ171-AP171</f>
        <v>0</v>
      </c>
      <c r="AS171" s="962" t="e">
        <f t="shared" si="139"/>
        <v>#DIV/0!</v>
      </c>
      <c r="AT171" s="938">
        <f>'Receita-Despesa'!Q174</f>
        <v>0</v>
      </c>
      <c r="AU171" s="960"/>
      <c r="AV171" s="961">
        <f t="shared" ref="AV171:AV234" si="152">AU171-AT171</f>
        <v>0</v>
      </c>
      <c r="AW171" s="962" t="e">
        <f t="shared" si="140"/>
        <v>#DIV/0!</v>
      </c>
      <c r="AX171" s="938">
        <f>'Receita-Despesa'!R174</f>
        <v>0</v>
      </c>
      <c r="AY171" s="960"/>
      <c r="AZ171" s="961">
        <f t="shared" ref="AZ171:AZ234" si="153">AY171-AX171</f>
        <v>0</v>
      </c>
      <c r="BA171" s="962" t="e">
        <f t="shared" si="141"/>
        <v>#DIV/0!</v>
      </c>
      <c r="BB171" s="924">
        <f t="shared" si="128"/>
        <v>0</v>
      </c>
      <c r="BC171" s="925">
        <f t="shared" si="128"/>
        <v>0</v>
      </c>
      <c r="BD171" s="926">
        <f t="shared" si="129"/>
        <v>0</v>
      </c>
      <c r="BE171" s="963" t="e">
        <f t="shared" si="142"/>
        <v>#DIV/0!</v>
      </c>
      <c r="BF171" s="220"/>
      <c r="BG171" s="226"/>
      <c r="BH171" s="227"/>
      <c r="BI171" s="227"/>
      <c r="BJ171" s="237"/>
      <c r="BK171" s="237"/>
      <c r="BL171" s="237"/>
      <c r="BM171" s="237"/>
      <c r="BN171" s="249"/>
      <c r="BO171" s="237"/>
      <c r="BP171" s="237"/>
      <c r="BQ171" s="237"/>
      <c r="BR171" s="237"/>
      <c r="BS171" s="239"/>
      <c r="BU171" s="100"/>
      <c r="BV171" s="100"/>
    </row>
    <row r="172" spans="1:74" x14ac:dyDescent="0.3">
      <c r="A172" s="874"/>
      <c r="B172" s="234"/>
      <c r="C172" s="274" t="s">
        <v>612</v>
      </c>
      <c r="D172" s="583" t="str">
        <f>'Receita-Despesa'!D175</f>
        <v xml:space="preserve">        15 -</v>
      </c>
      <c r="E172" s="583"/>
      <c r="F172" s="938">
        <f>'Receita-Despesa'!G175</f>
        <v>0</v>
      </c>
      <c r="G172" s="960"/>
      <c r="H172" s="961">
        <f t="shared" si="127"/>
        <v>0</v>
      </c>
      <c r="I172" s="962" t="e">
        <f t="shared" si="130"/>
        <v>#DIV/0!</v>
      </c>
      <c r="J172" s="938">
        <f>'Receita-Despesa'!H175</f>
        <v>0</v>
      </c>
      <c r="K172" s="960"/>
      <c r="L172" s="961">
        <f t="shared" si="143"/>
        <v>0</v>
      </c>
      <c r="M172" s="962" t="e">
        <f t="shared" si="131"/>
        <v>#DIV/0!</v>
      </c>
      <c r="N172" s="938">
        <f>'Receita-Despesa'!I175</f>
        <v>0</v>
      </c>
      <c r="O172" s="960"/>
      <c r="P172" s="961">
        <f t="shared" si="144"/>
        <v>0</v>
      </c>
      <c r="Q172" s="962" t="e">
        <f t="shared" si="132"/>
        <v>#DIV/0!</v>
      </c>
      <c r="R172" s="938">
        <f>'Receita-Despesa'!J175</f>
        <v>0</v>
      </c>
      <c r="S172" s="960"/>
      <c r="T172" s="961">
        <f t="shared" si="145"/>
        <v>0</v>
      </c>
      <c r="U172" s="962" t="e">
        <f t="shared" si="133"/>
        <v>#DIV/0!</v>
      </c>
      <c r="V172" s="938">
        <f>'Receita-Despesa'!K175</f>
        <v>0</v>
      </c>
      <c r="W172" s="960"/>
      <c r="X172" s="961">
        <f t="shared" si="146"/>
        <v>0</v>
      </c>
      <c r="Y172" s="962" t="e">
        <f t="shared" si="134"/>
        <v>#DIV/0!</v>
      </c>
      <c r="Z172" s="938">
        <f>'Receita-Despesa'!L175</f>
        <v>0</v>
      </c>
      <c r="AA172" s="960"/>
      <c r="AB172" s="961">
        <f t="shared" si="147"/>
        <v>0</v>
      </c>
      <c r="AC172" s="962" t="e">
        <f t="shared" si="135"/>
        <v>#DIV/0!</v>
      </c>
      <c r="AD172" s="938">
        <f>'Receita-Despesa'!M175</f>
        <v>0</v>
      </c>
      <c r="AE172" s="960"/>
      <c r="AF172" s="961">
        <f t="shared" si="148"/>
        <v>0</v>
      </c>
      <c r="AG172" s="962" t="e">
        <f t="shared" si="136"/>
        <v>#DIV/0!</v>
      </c>
      <c r="AH172" s="938">
        <f>'Receita-Despesa'!N175</f>
        <v>0</v>
      </c>
      <c r="AI172" s="960"/>
      <c r="AJ172" s="961">
        <f t="shared" si="149"/>
        <v>0</v>
      </c>
      <c r="AK172" s="962" t="e">
        <f t="shared" si="137"/>
        <v>#DIV/0!</v>
      </c>
      <c r="AL172" s="938">
        <f>'Receita-Despesa'!O175</f>
        <v>0</v>
      </c>
      <c r="AM172" s="960"/>
      <c r="AN172" s="961">
        <f t="shared" si="150"/>
        <v>0</v>
      </c>
      <c r="AO172" s="962" t="e">
        <f t="shared" si="138"/>
        <v>#DIV/0!</v>
      </c>
      <c r="AP172" s="938">
        <f>'Receita-Despesa'!P175</f>
        <v>0</v>
      </c>
      <c r="AQ172" s="960"/>
      <c r="AR172" s="961">
        <f t="shared" si="151"/>
        <v>0</v>
      </c>
      <c r="AS172" s="962" t="e">
        <f t="shared" si="139"/>
        <v>#DIV/0!</v>
      </c>
      <c r="AT172" s="938">
        <f>'Receita-Despesa'!Q175</f>
        <v>0</v>
      </c>
      <c r="AU172" s="960"/>
      <c r="AV172" s="961">
        <f t="shared" si="152"/>
        <v>0</v>
      </c>
      <c r="AW172" s="962" t="e">
        <f t="shared" si="140"/>
        <v>#DIV/0!</v>
      </c>
      <c r="AX172" s="938">
        <f>'Receita-Despesa'!R175</f>
        <v>0</v>
      </c>
      <c r="AY172" s="960"/>
      <c r="AZ172" s="961">
        <f t="shared" si="153"/>
        <v>0</v>
      </c>
      <c r="BA172" s="962" t="e">
        <f t="shared" si="141"/>
        <v>#DIV/0!</v>
      </c>
      <c r="BB172" s="924">
        <f t="shared" si="128"/>
        <v>0</v>
      </c>
      <c r="BC172" s="925">
        <f t="shared" si="128"/>
        <v>0</v>
      </c>
      <c r="BD172" s="926">
        <f t="shared" si="129"/>
        <v>0</v>
      </c>
      <c r="BE172" s="963" t="e">
        <f t="shared" si="142"/>
        <v>#DIV/0!</v>
      </c>
      <c r="BF172" s="220"/>
      <c r="BG172" s="226"/>
      <c r="BH172" s="227"/>
      <c r="BI172" s="227"/>
      <c r="BJ172" s="237"/>
      <c r="BK172" s="237"/>
      <c r="BL172" s="237"/>
      <c r="BM172" s="237"/>
      <c r="BN172" s="249"/>
      <c r="BO172" s="237"/>
      <c r="BP172" s="237"/>
      <c r="BQ172" s="237"/>
      <c r="BR172" s="237"/>
      <c r="BS172" s="239"/>
      <c r="BU172" s="100"/>
      <c r="BV172" s="100"/>
    </row>
    <row r="173" spans="1:74" x14ac:dyDescent="0.3">
      <c r="A173" s="874"/>
      <c r="B173" s="234"/>
      <c r="C173" s="274" t="s">
        <v>613</v>
      </c>
      <c r="D173" s="583" t="str">
        <f>'Receita-Despesa'!D176</f>
        <v xml:space="preserve">        16 -</v>
      </c>
      <c r="E173" s="583"/>
      <c r="F173" s="938">
        <f>'Receita-Despesa'!G176</f>
        <v>0</v>
      </c>
      <c r="G173" s="960"/>
      <c r="H173" s="961">
        <f t="shared" si="127"/>
        <v>0</v>
      </c>
      <c r="I173" s="962" t="e">
        <f t="shared" si="130"/>
        <v>#DIV/0!</v>
      </c>
      <c r="J173" s="938">
        <f>'Receita-Despesa'!H176</f>
        <v>0</v>
      </c>
      <c r="K173" s="960"/>
      <c r="L173" s="961">
        <f t="shared" si="143"/>
        <v>0</v>
      </c>
      <c r="M173" s="962" t="e">
        <f t="shared" si="131"/>
        <v>#DIV/0!</v>
      </c>
      <c r="N173" s="938">
        <f>'Receita-Despesa'!I176</f>
        <v>0</v>
      </c>
      <c r="O173" s="960"/>
      <c r="P173" s="961">
        <f t="shared" si="144"/>
        <v>0</v>
      </c>
      <c r="Q173" s="962" t="e">
        <f t="shared" si="132"/>
        <v>#DIV/0!</v>
      </c>
      <c r="R173" s="938">
        <f>'Receita-Despesa'!J176</f>
        <v>0</v>
      </c>
      <c r="S173" s="960"/>
      <c r="T173" s="961">
        <f t="shared" si="145"/>
        <v>0</v>
      </c>
      <c r="U173" s="962" t="e">
        <f t="shared" si="133"/>
        <v>#DIV/0!</v>
      </c>
      <c r="V173" s="938">
        <f>'Receita-Despesa'!K176</f>
        <v>0</v>
      </c>
      <c r="W173" s="960"/>
      <c r="X173" s="961">
        <f t="shared" si="146"/>
        <v>0</v>
      </c>
      <c r="Y173" s="962" t="e">
        <f t="shared" si="134"/>
        <v>#DIV/0!</v>
      </c>
      <c r="Z173" s="938">
        <f>'Receita-Despesa'!L176</f>
        <v>0</v>
      </c>
      <c r="AA173" s="960"/>
      <c r="AB173" s="961">
        <f t="shared" si="147"/>
        <v>0</v>
      </c>
      <c r="AC173" s="962" t="e">
        <f t="shared" si="135"/>
        <v>#DIV/0!</v>
      </c>
      <c r="AD173" s="938">
        <f>'Receita-Despesa'!M176</f>
        <v>0</v>
      </c>
      <c r="AE173" s="960"/>
      <c r="AF173" s="961">
        <f t="shared" si="148"/>
        <v>0</v>
      </c>
      <c r="AG173" s="962" t="e">
        <f t="shared" si="136"/>
        <v>#DIV/0!</v>
      </c>
      <c r="AH173" s="938">
        <f>'Receita-Despesa'!N176</f>
        <v>0</v>
      </c>
      <c r="AI173" s="960"/>
      <c r="AJ173" s="961">
        <f t="shared" si="149"/>
        <v>0</v>
      </c>
      <c r="AK173" s="962" t="e">
        <f t="shared" si="137"/>
        <v>#DIV/0!</v>
      </c>
      <c r="AL173" s="938">
        <f>'Receita-Despesa'!O176</f>
        <v>0</v>
      </c>
      <c r="AM173" s="960"/>
      <c r="AN173" s="961">
        <f t="shared" si="150"/>
        <v>0</v>
      </c>
      <c r="AO173" s="962" t="e">
        <f t="shared" si="138"/>
        <v>#DIV/0!</v>
      </c>
      <c r="AP173" s="938">
        <f>'Receita-Despesa'!P176</f>
        <v>0</v>
      </c>
      <c r="AQ173" s="960"/>
      <c r="AR173" s="961">
        <f t="shared" si="151"/>
        <v>0</v>
      </c>
      <c r="AS173" s="962" t="e">
        <f t="shared" si="139"/>
        <v>#DIV/0!</v>
      </c>
      <c r="AT173" s="938">
        <f>'Receita-Despesa'!Q176</f>
        <v>0</v>
      </c>
      <c r="AU173" s="960"/>
      <c r="AV173" s="961">
        <f t="shared" si="152"/>
        <v>0</v>
      </c>
      <c r="AW173" s="962" t="e">
        <f t="shared" si="140"/>
        <v>#DIV/0!</v>
      </c>
      <c r="AX173" s="938">
        <f>'Receita-Despesa'!R176</f>
        <v>0</v>
      </c>
      <c r="AY173" s="960"/>
      <c r="AZ173" s="961">
        <f t="shared" si="153"/>
        <v>0</v>
      </c>
      <c r="BA173" s="962" t="e">
        <f t="shared" si="141"/>
        <v>#DIV/0!</v>
      </c>
      <c r="BB173" s="924">
        <f t="shared" si="128"/>
        <v>0</v>
      </c>
      <c r="BC173" s="925">
        <f t="shared" si="128"/>
        <v>0</v>
      </c>
      <c r="BD173" s="926">
        <f t="shared" si="129"/>
        <v>0</v>
      </c>
      <c r="BE173" s="963" t="e">
        <f t="shared" si="142"/>
        <v>#DIV/0!</v>
      </c>
      <c r="BF173" s="220"/>
      <c r="BG173" s="226"/>
      <c r="BH173" s="227"/>
      <c r="BI173" s="227"/>
      <c r="BJ173" s="237"/>
      <c r="BK173" s="237"/>
      <c r="BL173" s="237"/>
      <c r="BM173" s="237"/>
      <c r="BN173" s="249"/>
      <c r="BO173" s="237"/>
      <c r="BP173" s="237"/>
      <c r="BQ173" s="237"/>
      <c r="BR173" s="237"/>
      <c r="BS173" s="239"/>
      <c r="BU173" s="100"/>
      <c r="BV173" s="100"/>
    </row>
    <row r="174" spans="1:74" x14ac:dyDescent="0.3">
      <c r="A174" s="874"/>
      <c r="B174" s="234"/>
      <c r="C174" s="274" t="s">
        <v>614</v>
      </c>
      <c r="D174" s="583" t="str">
        <f>'Receita-Despesa'!D177</f>
        <v xml:space="preserve">        17 -</v>
      </c>
      <c r="E174" s="583"/>
      <c r="F174" s="938">
        <f>'Receita-Despesa'!G177</f>
        <v>0</v>
      </c>
      <c r="G174" s="960"/>
      <c r="H174" s="961">
        <f t="shared" si="127"/>
        <v>0</v>
      </c>
      <c r="I174" s="962" t="e">
        <f t="shared" si="130"/>
        <v>#DIV/0!</v>
      </c>
      <c r="J174" s="938">
        <f>'Receita-Despesa'!H177</f>
        <v>0</v>
      </c>
      <c r="K174" s="960"/>
      <c r="L174" s="961">
        <f t="shared" si="143"/>
        <v>0</v>
      </c>
      <c r="M174" s="962" t="e">
        <f t="shared" si="131"/>
        <v>#DIV/0!</v>
      </c>
      <c r="N174" s="938">
        <f>'Receita-Despesa'!I177</f>
        <v>0</v>
      </c>
      <c r="O174" s="960"/>
      <c r="P174" s="961">
        <f t="shared" si="144"/>
        <v>0</v>
      </c>
      <c r="Q174" s="962" t="e">
        <f t="shared" si="132"/>
        <v>#DIV/0!</v>
      </c>
      <c r="R174" s="938">
        <f>'Receita-Despesa'!J177</f>
        <v>0</v>
      </c>
      <c r="S174" s="960"/>
      <c r="T174" s="961">
        <f t="shared" si="145"/>
        <v>0</v>
      </c>
      <c r="U174" s="962" t="e">
        <f t="shared" si="133"/>
        <v>#DIV/0!</v>
      </c>
      <c r="V174" s="938">
        <f>'Receita-Despesa'!K177</f>
        <v>0</v>
      </c>
      <c r="W174" s="960"/>
      <c r="X174" s="961">
        <f t="shared" si="146"/>
        <v>0</v>
      </c>
      <c r="Y174" s="962" t="e">
        <f t="shared" si="134"/>
        <v>#DIV/0!</v>
      </c>
      <c r="Z174" s="938">
        <f>'Receita-Despesa'!L177</f>
        <v>0</v>
      </c>
      <c r="AA174" s="960"/>
      <c r="AB174" s="961">
        <f t="shared" si="147"/>
        <v>0</v>
      </c>
      <c r="AC174" s="962" t="e">
        <f t="shared" si="135"/>
        <v>#DIV/0!</v>
      </c>
      <c r="AD174" s="938">
        <f>'Receita-Despesa'!M177</f>
        <v>0</v>
      </c>
      <c r="AE174" s="960"/>
      <c r="AF174" s="961">
        <f t="shared" si="148"/>
        <v>0</v>
      </c>
      <c r="AG174" s="962" t="e">
        <f t="shared" si="136"/>
        <v>#DIV/0!</v>
      </c>
      <c r="AH174" s="938">
        <f>'Receita-Despesa'!N177</f>
        <v>0</v>
      </c>
      <c r="AI174" s="960"/>
      <c r="AJ174" s="961">
        <f t="shared" si="149"/>
        <v>0</v>
      </c>
      <c r="AK174" s="962" t="e">
        <f t="shared" si="137"/>
        <v>#DIV/0!</v>
      </c>
      <c r="AL174" s="938">
        <f>'Receita-Despesa'!O177</f>
        <v>0</v>
      </c>
      <c r="AM174" s="960"/>
      <c r="AN174" s="961">
        <f t="shared" si="150"/>
        <v>0</v>
      </c>
      <c r="AO174" s="962" t="e">
        <f t="shared" si="138"/>
        <v>#DIV/0!</v>
      </c>
      <c r="AP174" s="938">
        <f>'Receita-Despesa'!P177</f>
        <v>0</v>
      </c>
      <c r="AQ174" s="960"/>
      <c r="AR174" s="961">
        <f t="shared" si="151"/>
        <v>0</v>
      </c>
      <c r="AS174" s="962" t="e">
        <f t="shared" si="139"/>
        <v>#DIV/0!</v>
      </c>
      <c r="AT174" s="938">
        <f>'Receita-Despesa'!Q177</f>
        <v>0</v>
      </c>
      <c r="AU174" s="960"/>
      <c r="AV174" s="961">
        <f t="shared" si="152"/>
        <v>0</v>
      </c>
      <c r="AW174" s="962" t="e">
        <f t="shared" si="140"/>
        <v>#DIV/0!</v>
      </c>
      <c r="AX174" s="938">
        <f>'Receita-Despesa'!R177</f>
        <v>0</v>
      </c>
      <c r="AY174" s="960"/>
      <c r="AZ174" s="961">
        <f t="shared" si="153"/>
        <v>0</v>
      </c>
      <c r="BA174" s="962" t="e">
        <f t="shared" si="141"/>
        <v>#DIV/0!</v>
      </c>
      <c r="BB174" s="924">
        <f t="shared" si="128"/>
        <v>0</v>
      </c>
      <c r="BC174" s="925">
        <f t="shared" si="128"/>
        <v>0</v>
      </c>
      <c r="BD174" s="926">
        <f t="shared" si="129"/>
        <v>0</v>
      </c>
      <c r="BE174" s="963" t="e">
        <f t="shared" si="142"/>
        <v>#DIV/0!</v>
      </c>
      <c r="BF174" s="220"/>
      <c r="BG174" s="226"/>
      <c r="BH174" s="227"/>
      <c r="BI174" s="227"/>
      <c r="BJ174" s="237"/>
      <c r="BK174" s="237"/>
      <c r="BL174" s="237"/>
      <c r="BM174" s="237"/>
      <c r="BN174" s="249"/>
      <c r="BO174" s="237"/>
      <c r="BP174" s="237"/>
      <c r="BQ174" s="237"/>
      <c r="BR174" s="237"/>
      <c r="BS174" s="239"/>
      <c r="BU174" s="100"/>
      <c r="BV174" s="100"/>
    </row>
    <row r="175" spans="1:74" x14ac:dyDescent="0.3">
      <c r="A175" s="874"/>
      <c r="B175" s="234"/>
      <c r="C175" s="274" t="s">
        <v>615</v>
      </c>
      <c r="D175" s="583" t="str">
        <f>'Receita-Despesa'!D178</f>
        <v xml:space="preserve">        18 -</v>
      </c>
      <c r="E175" s="583"/>
      <c r="F175" s="938">
        <f>'Receita-Despesa'!G178</f>
        <v>0</v>
      </c>
      <c r="G175" s="960"/>
      <c r="H175" s="961">
        <f t="shared" si="127"/>
        <v>0</v>
      </c>
      <c r="I175" s="962" t="e">
        <f t="shared" si="130"/>
        <v>#DIV/0!</v>
      </c>
      <c r="J175" s="938">
        <f>'Receita-Despesa'!H178</f>
        <v>0</v>
      </c>
      <c r="K175" s="960"/>
      <c r="L175" s="961">
        <f t="shared" si="143"/>
        <v>0</v>
      </c>
      <c r="M175" s="962" t="e">
        <f t="shared" si="131"/>
        <v>#DIV/0!</v>
      </c>
      <c r="N175" s="938">
        <f>'Receita-Despesa'!I178</f>
        <v>0</v>
      </c>
      <c r="O175" s="960"/>
      <c r="P175" s="961">
        <f t="shared" si="144"/>
        <v>0</v>
      </c>
      <c r="Q175" s="962" t="e">
        <f t="shared" si="132"/>
        <v>#DIV/0!</v>
      </c>
      <c r="R175" s="938">
        <f>'Receita-Despesa'!J178</f>
        <v>0</v>
      </c>
      <c r="S175" s="960"/>
      <c r="T175" s="961">
        <f t="shared" si="145"/>
        <v>0</v>
      </c>
      <c r="U175" s="962" t="e">
        <f t="shared" si="133"/>
        <v>#DIV/0!</v>
      </c>
      <c r="V175" s="938">
        <f>'Receita-Despesa'!K178</f>
        <v>0</v>
      </c>
      <c r="W175" s="960"/>
      <c r="X175" s="961">
        <f t="shared" si="146"/>
        <v>0</v>
      </c>
      <c r="Y175" s="962" t="e">
        <f t="shared" si="134"/>
        <v>#DIV/0!</v>
      </c>
      <c r="Z175" s="938">
        <f>'Receita-Despesa'!L178</f>
        <v>0</v>
      </c>
      <c r="AA175" s="960"/>
      <c r="AB175" s="961">
        <f t="shared" si="147"/>
        <v>0</v>
      </c>
      <c r="AC175" s="962" t="e">
        <f t="shared" si="135"/>
        <v>#DIV/0!</v>
      </c>
      <c r="AD175" s="938">
        <f>'Receita-Despesa'!M178</f>
        <v>0</v>
      </c>
      <c r="AE175" s="960"/>
      <c r="AF175" s="961">
        <f t="shared" si="148"/>
        <v>0</v>
      </c>
      <c r="AG175" s="962" t="e">
        <f t="shared" si="136"/>
        <v>#DIV/0!</v>
      </c>
      <c r="AH175" s="938">
        <f>'Receita-Despesa'!N178</f>
        <v>0</v>
      </c>
      <c r="AI175" s="960"/>
      <c r="AJ175" s="961">
        <f t="shared" si="149"/>
        <v>0</v>
      </c>
      <c r="AK175" s="962" t="e">
        <f t="shared" si="137"/>
        <v>#DIV/0!</v>
      </c>
      <c r="AL175" s="938">
        <f>'Receita-Despesa'!O178</f>
        <v>0</v>
      </c>
      <c r="AM175" s="960"/>
      <c r="AN175" s="961">
        <f t="shared" si="150"/>
        <v>0</v>
      </c>
      <c r="AO175" s="962" t="e">
        <f t="shared" si="138"/>
        <v>#DIV/0!</v>
      </c>
      <c r="AP175" s="938">
        <f>'Receita-Despesa'!P178</f>
        <v>0</v>
      </c>
      <c r="AQ175" s="960"/>
      <c r="AR175" s="961">
        <f t="shared" si="151"/>
        <v>0</v>
      </c>
      <c r="AS175" s="962" t="e">
        <f t="shared" si="139"/>
        <v>#DIV/0!</v>
      </c>
      <c r="AT175" s="938">
        <f>'Receita-Despesa'!Q178</f>
        <v>0</v>
      </c>
      <c r="AU175" s="960"/>
      <c r="AV175" s="961">
        <f t="shared" si="152"/>
        <v>0</v>
      </c>
      <c r="AW175" s="962" t="e">
        <f t="shared" si="140"/>
        <v>#DIV/0!</v>
      </c>
      <c r="AX175" s="938">
        <f>'Receita-Despesa'!R178</f>
        <v>0</v>
      </c>
      <c r="AY175" s="960"/>
      <c r="AZ175" s="961">
        <f t="shared" si="153"/>
        <v>0</v>
      </c>
      <c r="BA175" s="962" t="e">
        <f t="shared" si="141"/>
        <v>#DIV/0!</v>
      </c>
      <c r="BB175" s="924">
        <f t="shared" si="128"/>
        <v>0</v>
      </c>
      <c r="BC175" s="925">
        <f t="shared" si="128"/>
        <v>0</v>
      </c>
      <c r="BD175" s="926">
        <f t="shared" si="129"/>
        <v>0</v>
      </c>
      <c r="BE175" s="963" t="e">
        <f t="shared" si="142"/>
        <v>#DIV/0!</v>
      </c>
      <c r="BF175" s="220"/>
      <c r="BG175" s="226"/>
      <c r="BH175" s="227"/>
      <c r="BI175" s="227"/>
      <c r="BJ175" s="237"/>
      <c r="BK175" s="237"/>
      <c r="BL175" s="237"/>
      <c r="BM175" s="237"/>
      <c r="BN175" s="249"/>
      <c r="BO175" s="237"/>
      <c r="BP175" s="237"/>
      <c r="BQ175" s="237"/>
      <c r="BR175" s="237"/>
      <c r="BS175" s="239"/>
      <c r="BU175" s="100"/>
      <c r="BV175" s="100"/>
    </row>
    <row r="176" spans="1:74" x14ac:dyDescent="0.3">
      <c r="A176" s="874"/>
      <c r="B176" s="234"/>
      <c r="C176" s="274" t="s">
        <v>616</v>
      </c>
      <c r="D176" s="583" t="str">
        <f>'Receita-Despesa'!D179</f>
        <v xml:space="preserve">        19 -</v>
      </c>
      <c r="E176" s="583"/>
      <c r="F176" s="938">
        <f>'Receita-Despesa'!G179</f>
        <v>0</v>
      </c>
      <c r="G176" s="960"/>
      <c r="H176" s="961">
        <f t="shared" si="127"/>
        <v>0</v>
      </c>
      <c r="I176" s="962" t="e">
        <f t="shared" si="130"/>
        <v>#DIV/0!</v>
      </c>
      <c r="J176" s="938">
        <f>'Receita-Despesa'!H179</f>
        <v>0</v>
      </c>
      <c r="K176" s="960"/>
      <c r="L176" s="961">
        <f t="shared" si="143"/>
        <v>0</v>
      </c>
      <c r="M176" s="962" t="e">
        <f t="shared" si="131"/>
        <v>#DIV/0!</v>
      </c>
      <c r="N176" s="938">
        <f>'Receita-Despesa'!I179</f>
        <v>0</v>
      </c>
      <c r="O176" s="960"/>
      <c r="P176" s="961">
        <f t="shared" si="144"/>
        <v>0</v>
      </c>
      <c r="Q176" s="962" t="e">
        <f t="shared" si="132"/>
        <v>#DIV/0!</v>
      </c>
      <c r="R176" s="938">
        <f>'Receita-Despesa'!J179</f>
        <v>0</v>
      </c>
      <c r="S176" s="960"/>
      <c r="T176" s="961">
        <f t="shared" si="145"/>
        <v>0</v>
      </c>
      <c r="U176" s="962" t="e">
        <f t="shared" si="133"/>
        <v>#DIV/0!</v>
      </c>
      <c r="V176" s="938">
        <f>'Receita-Despesa'!K179</f>
        <v>0</v>
      </c>
      <c r="W176" s="960"/>
      <c r="X176" s="961">
        <f t="shared" si="146"/>
        <v>0</v>
      </c>
      <c r="Y176" s="962" t="e">
        <f t="shared" si="134"/>
        <v>#DIV/0!</v>
      </c>
      <c r="Z176" s="938">
        <f>'Receita-Despesa'!L179</f>
        <v>0</v>
      </c>
      <c r="AA176" s="960"/>
      <c r="AB176" s="961">
        <f t="shared" si="147"/>
        <v>0</v>
      </c>
      <c r="AC176" s="962" t="e">
        <f t="shared" si="135"/>
        <v>#DIV/0!</v>
      </c>
      <c r="AD176" s="938">
        <f>'Receita-Despesa'!M179</f>
        <v>0</v>
      </c>
      <c r="AE176" s="960"/>
      <c r="AF176" s="961">
        <f t="shared" si="148"/>
        <v>0</v>
      </c>
      <c r="AG176" s="962" t="e">
        <f t="shared" si="136"/>
        <v>#DIV/0!</v>
      </c>
      <c r="AH176" s="938">
        <f>'Receita-Despesa'!N179</f>
        <v>0</v>
      </c>
      <c r="AI176" s="960"/>
      <c r="AJ176" s="961">
        <f t="shared" si="149"/>
        <v>0</v>
      </c>
      <c r="AK176" s="962" t="e">
        <f t="shared" si="137"/>
        <v>#DIV/0!</v>
      </c>
      <c r="AL176" s="938">
        <f>'Receita-Despesa'!O179</f>
        <v>0</v>
      </c>
      <c r="AM176" s="960"/>
      <c r="AN176" s="961">
        <f t="shared" si="150"/>
        <v>0</v>
      </c>
      <c r="AO176" s="962" t="e">
        <f t="shared" si="138"/>
        <v>#DIV/0!</v>
      </c>
      <c r="AP176" s="938">
        <f>'Receita-Despesa'!P179</f>
        <v>0</v>
      </c>
      <c r="AQ176" s="960"/>
      <c r="AR176" s="961">
        <f t="shared" si="151"/>
        <v>0</v>
      </c>
      <c r="AS176" s="962" t="e">
        <f t="shared" si="139"/>
        <v>#DIV/0!</v>
      </c>
      <c r="AT176" s="938">
        <f>'Receita-Despesa'!Q179</f>
        <v>0</v>
      </c>
      <c r="AU176" s="960"/>
      <c r="AV176" s="961">
        <f t="shared" si="152"/>
        <v>0</v>
      </c>
      <c r="AW176" s="962" t="e">
        <f t="shared" si="140"/>
        <v>#DIV/0!</v>
      </c>
      <c r="AX176" s="938">
        <f>'Receita-Despesa'!R179</f>
        <v>0</v>
      </c>
      <c r="AY176" s="960"/>
      <c r="AZ176" s="961">
        <f t="shared" si="153"/>
        <v>0</v>
      </c>
      <c r="BA176" s="962" t="e">
        <f t="shared" si="141"/>
        <v>#DIV/0!</v>
      </c>
      <c r="BB176" s="924">
        <f t="shared" si="128"/>
        <v>0</v>
      </c>
      <c r="BC176" s="925">
        <f t="shared" si="128"/>
        <v>0</v>
      </c>
      <c r="BD176" s="926">
        <f t="shared" si="129"/>
        <v>0</v>
      </c>
      <c r="BE176" s="963" t="e">
        <f t="shared" si="142"/>
        <v>#DIV/0!</v>
      </c>
      <c r="BF176" s="220"/>
      <c r="BG176" s="226"/>
      <c r="BH176" s="227"/>
      <c r="BI176" s="227"/>
      <c r="BJ176" s="237"/>
      <c r="BK176" s="237"/>
      <c r="BL176" s="237"/>
      <c r="BM176" s="237"/>
      <c r="BN176" s="249"/>
      <c r="BO176" s="237"/>
      <c r="BP176" s="237"/>
      <c r="BQ176" s="237"/>
      <c r="BR176" s="237"/>
      <c r="BS176" s="239"/>
      <c r="BU176" s="100"/>
      <c r="BV176" s="100"/>
    </row>
    <row r="177" spans="1:74" x14ac:dyDescent="0.3">
      <c r="A177" s="874"/>
      <c r="B177" s="234"/>
      <c r="C177" s="274" t="s">
        <v>617</v>
      </c>
      <c r="D177" s="583" t="str">
        <f>'Receita-Despesa'!D180</f>
        <v xml:space="preserve">        20 -</v>
      </c>
      <c r="E177" s="583"/>
      <c r="F177" s="938">
        <f>'Receita-Despesa'!G180</f>
        <v>0</v>
      </c>
      <c r="G177" s="960"/>
      <c r="H177" s="961">
        <f t="shared" si="127"/>
        <v>0</v>
      </c>
      <c r="I177" s="962" t="e">
        <f t="shared" si="130"/>
        <v>#DIV/0!</v>
      </c>
      <c r="J177" s="938">
        <f>'Receita-Despesa'!H180</f>
        <v>0</v>
      </c>
      <c r="K177" s="960"/>
      <c r="L177" s="961">
        <f t="shared" si="143"/>
        <v>0</v>
      </c>
      <c r="M177" s="962" t="e">
        <f t="shared" si="131"/>
        <v>#DIV/0!</v>
      </c>
      <c r="N177" s="938">
        <f>'Receita-Despesa'!I180</f>
        <v>0</v>
      </c>
      <c r="O177" s="960"/>
      <c r="P177" s="961">
        <f t="shared" si="144"/>
        <v>0</v>
      </c>
      <c r="Q177" s="962" t="e">
        <f t="shared" si="132"/>
        <v>#DIV/0!</v>
      </c>
      <c r="R177" s="938">
        <f>'Receita-Despesa'!J180</f>
        <v>0</v>
      </c>
      <c r="S177" s="960"/>
      <c r="T177" s="961">
        <f t="shared" si="145"/>
        <v>0</v>
      </c>
      <c r="U177" s="962" t="e">
        <f t="shared" si="133"/>
        <v>#DIV/0!</v>
      </c>
      <c r="V177" s="938">
        <f>'Receita-Despesa'!K180</f>
        <v>0</v>
      </c>
      <c r="W177" s="960"/>
      <c r="X177" s="961">
        <f t="shared" si="146"/>
        <v>0</v>
      </c>
      <c r="Y177" s="962" t="e">
        <f t="shared" si="134"/>
        <v>#DIV/0!</v>
      </c>
      <c r="Z177" s="938">
        <f>'Receita-Despesa'!L180</f>
        <v>0</v>
      </c>
      <c r="AA177" s="960"/>
      <c r="AB177" s="961">
        <f t="shared" si="147"/>
        <v>0</v>
      </c>
      <c r="AC177" s="962" t="e">
        <f t="shared" si="135"/>
        <v>#DIV/0!</v>
      </c>
      <c r="AD177" s="938">
        <f>'Receita-Despesa'!M180</f>
        <v>0</v>
      </c>
      <c r="AE177" s="960"/>
      <c r="AF177" s="961">
        <f t="shared" si="148"/>
        <v>0</v>
      </c>
      <c r="AG177" s="962" t="e">
        <f t="shared" si="136"/>
        <v>#DIV/0!</v>
      </c>
      <c r="AH177" s="938">
        <f>'Receita-Despesa'!N180</f>
        <v>0</v>
      </c>
      <c r="AI177" s="960"/>
      <c r="AJ177" s="961">
        <f t="shared" si="149"/>
        <v>0</v>
      </c>
      <c r="AK177" s="962" t="e">
        <f t="shared" si="137"/>
        <v>#DIV/0!</v>
      </c>
      <c r="AL177" s="938">
        <f>'Receita-Despesa'!O180</f>
        <v>0</v>
      </c>
      <c r="AM177" s="960"/>
      <c r="AN177" s="961">
        <f t="shared" si="150"/>
        <v>0</v>
      </c>
      <c r="AO177" s="962" t="e">
        <f t="shared" si="138"/>
        <v>#DIV/0!</v>
      </c>
      <c r="AP177" s="938">
        <f>'Receita-Despesa'!P180</f>
        <v>0</v>
      </c>
      <c r="AQ177" s="960"/>
      <c r="AR177" s="961">
        <f t="shared" si="151"/>
        <v>0</v>
      </c>
      <c r="AS177" s="962" t="e">
        <f t="shared" si="139"/>
        <v>#DIV/0!</v>
      </c>
      <c r="AT177" s="938">
        <f>'Receita-Despesa'!Q180</f>
        <v>0</v>
      </c>
      <c r="AU177" s="960"/>
      <c r="AV177" s="961">
        <f t="shared" si="152"/>
        <v>0</v>
      </c>
      <c r="AW177" s="962" t="e">
        <f t="shared" si="140"/>
        <v>#DIV/0!</v>
      </c>
      <c r="AX177" s="938">
        <f>'Receita-Despesa'!R180</f>
        <v>0</v>
      </c>
      <c r="AY177" s="960"/>
      <c r="AZ177" s="961">
        <f t="shared" si="153"/>
        <v>0</v>
      </c>
      <c r="BA177" s="962" t="e">
        <f t="shared" si="141"/>
        <v>#DIV/0!</v>
      </c>
      <c r="BB177" s="924">
        <f t="shared" si="128"/>
        <v>0</v>
      </c>
      <c r="BC177" s="925">
        <f t="shared" si="128"/>
        <v>0</v>
      </c>
      <c r="BD177" s="926">
        <f t="shared" si="129"/>
        <v>0</v>
      </c>
      <c r="BE177" s="963" t="e">
        <f t="shared" si="142"/>
        <v>#DIV/0!</v>
      </c>
      <c r="BF177" s="220"/>
      <c r="BG177" s="226"/>
      <c r="BH177" s="227"/>
      <c r="BI177" s="227"/>
      <c r="BJ177" s="237"/>
      <c r="BK177" s="237"/>
      <c r="BL177" s="237"/>
      <c r="BM177" s="237"/>
      <c r="BN177" s="249"/>
      <c r="BO177" s="237"/>
      <c r="BP177" s="237"/>
      <c r="BQ177" s="237"/>
      <c r="BR177" s="237"/>
      <c r="BS177" s="239"/>
      <c r="BU177" s="100"/>
      <c r="BV177" s="100"/>
    </row>
    <row r="178" spans="1:74" x14ac:dyDescent="0.3">
      <c r="A178" s="874"/>
      <c r="B178" s="234"/>
      <c r="C178" s="104"/>
      <c r="D178" s="718" t="str">
        <f>'Receita-Despesa'!D181</f>
        <v xml:space="preserve">4.2.1.6.  Serviços de Terceiros (P.Física) </v>
      </c>
      <c r="E178" s="561"/>
      <c r="F178" s="930">
        <f>SUM(F179:F193)</f>
        <v>0</v>
      </c>
      <c r="G178" s="942">
        <f>SUM(G179:G193)</f>
        <v>0</v>
      </c>
      <c r="H178" s="942">
        <f t="shared" si="127"/>
        <v>0</v>
      </c>
      <c r="I178" s="943" t="e">
        <f>G178/F178-1</f>
        <v>#DIV/0!</v>
      </c>
      <c r="J178" s="930">
        <f>SUM(J179:J193)</f>
        <v>0</v>
      </c>
      <c r="K178" s="942">
        <f>SUM(K179:K193)</f>
        <v>0</v>
      </c>
      <c r="L178" s="942">
        <f t="shared" si="143"/>
        <v>0</v>
      </c>
      <c r="M178" s="943" t="e">
        <f>K178/J178-1</f>
        <v>#DIV/0!</v>
      </c>
      <c r="N178" s="930">
        <f>SUM(N179:N193)</f>
        <v>0</v>
      </c>
      <c r="O178" s="942">
        <f>SUM(O179:O193)</f>
        <v>0</v>
      </c>
      <c r="P178" s="942">
        <f t="shared" si="144"/>
        <v>0</v>
      </c>
      <c r="Q178" s="943" t="e">
        <f>O178/N178-1</f>
        <v>#DIV/0!</v>
      </c>
      <c r="R178" s="930">
        <f>SUM(R179:R193)</f>
        <v>0</v>
      </c>
      <c r="S178" s="942">
        <f>SUM(S179:S193)</f>
        <v>0</v>
      </c>
      <c r="T178" s="942">
        <f t="shared" si="145"/>
        <v>0</v>
      </c>
      <c r="U178" s="943" t="e">
        <f>S178/R178-1</f>
        <v>#DIV/0!</v>
      </c>
      <c r="V178" s="930">
        <f>SUM(V179:V193)</f>
        <v>0</v>
      </c>
      <c r="W178" s="942">
        <f>SUM(W179:W193)</f>
        <v>0</v>
      </c>
      <c r="X178" s="942">
        <f t="shared" si="146"/>
        <v>0</v>
      </c>
      <c r="Y178" s="943" t="e">
        <f>W178/V178-1</f>
        <v>#DIV/0!</v>
      </c>
      <c r="Z178" s="930">
        <f>SUM(Z179:Z193)</f>
        <v>0</v>
      </c>
      <c r="AA178" s="942">
        <f>SUM(AA179:AA193)</f>
        <v>0</v>
      </c>
      <c r="AB178" s="942">
        <f t="shared" si="147"/>
        <v>0</v>
      </c>
      <c r="AC178" s="943" t="e">
        <f>AA178/Z178-1</f>
        <v>#DIV/0!</v>
      </c>
      <c r="AD178" s="930">
        <f>SUM(AD179:AD193)</f>
        <v>0</v>
      </c>
      <c r="AE178" s="942">
        <f>SUM(AE179:AE193)</f>
        <v>0</v>
      </c>
      <c r="AF178" s="942">
        <f t="shared" si="148"/>
        <v>0</v>
      </c>
      <c r="AG178" s="943" t="e">
        <f>AE178/AD178-1</f>
        <v>#DIV/0!</v>
      </c>
      <c r="AH178" s="930">
        <f>SUM(AH179:AH193)</f>
        <v>0</v>
      </c>
      <c r="AI178" s="942">
        <f>SUM(AI179:AI193)</f>
        <v>0</v>
      </c>
      <c r="AJ178" s="942">
        <f t="shared" si="149"/>
        <v>0</v>
      </c>
      <c r="AK178" s="943" t="e">
        <f>AI178/AH178-1</f>
        <v>#DIV/0!</v>
      </c>
      <c r="AL178" s="930">
        <f>SUM(AL179:AL193)</f>
        <v>0</v>
      </c>
      <c r="AM178" s="942">
        <f>SUM(AM179:AM193)</f>
        <v>0</v>
      </c>
      <c r="AN178" s="942">
        <f t="shared" si="150"/>
        <v>0</v>
      </c>
      <c r="AO178" s="943" t="e">
        <f>AM178/AL178-1</f>
        <v>#DIV/0!</v>
      </c>
      <c r="AP178" s="930">
        <f>SUM(AP179:AP193)</f>
        <v>0</v>
      </c>
      <c r="AQ178" s="942">
        <f>SUM(AQ179:AQ193)</f>
        <v>0</v>
      </c>
      <c r="AR178" s="942">
        <f t="shared" si="151"/>
        <v>0</v>
      </c>
      <c r="AS178" s="943" t="e">
        <f>AQ178/AP178-1</f>
        <v>#DIV/0!</v>
      </c>
      <c r="AT178" s="930">
        <f>SUM(AT179:AT193)</f>
        <v>0</v>
      </c>
      <c r="AU178" s="942">
        <f>SUM(AU179:AU193)</f>
        <v>0</v>
      </c>
      <c r="AV178" s="942">
        <f t="shared" si="152"/>
        <v>0</v>
      </c>
      <c r="AW178" s="943" t="e">
        <f>AU178/AT178-1</f>
        <v>#DIV/0!</v>
      </c>
      <c r="AX178" s="930">
        <f>SUM(AX179:AX193)</f>
        <v>0</v>
      </c>
      <c r="AY178" s="942">
        <f>SUM(AY179:AY193)</f>
        <v>0</v>
      </c>
      <c r="AZ178" s="942">
        <f t="shared" si="153"/>
        <v>0</v>
      </c>
      <c r="BA178" s="943" t="e">
        <f>AY178/AX178-1</f>
        <v>#DIV/0!</v>
      </c>
      <c r="BB178" s="924">
        <f t="shared" si="128"/>
        <v>0</v>
      </c>
      <c r="BC178" s="925">
        <f t="shared" si="128"/>
        <v>0</v>
      </c>
      <c r="BD178" s="926">
        <f t="shared" si="129"/>
        <v>0</v>
      </c>
      <c r="BE178" s="959" t="e">
        <f>BC178/BB178-1</f>
        <v>#DIV/0!</v>
      </c>
      <c r="BF178" s="220"/>
      <c r="BG178" s="226"/>
      <c r="BH178" s="220"/>
      <c r="BI178" s="227"/>
      <c r="BJ178" s="237"/>
      <c r="BK178" s="237"/>
      <c r="BL178" s="237"/>
      <c r="BM178" s="237"/>
      <c r="BN178" s="249"/>
      <c r="BO178" s="237"/>
      <c r="BP178" s="237"/>
      <c r="BQ178" s="237"/>
      <c r="BR178" s="237"/>
      <c r="BS178" s="239"/>
      <c r="BU178" s="100"/>
      <c r="BV178" s="100"/>
    </row>
    <row r="179" spans="1:74" x14ac:dyDescent="0.3">
      <c r="A179" s="874"/>
      <c r="B179" s="234"/>
      <c r="C179" s="104"/>
      <c r="D179" s="106" t="str">
        <f>'Receita-Despesa'!D182</f>
        <v xml:space="preserve">        1 - linhas livres abaixo - mantenham numeração</v>
      </c>
      <c r="E179" s="584"/>
      <c r="F179" s="938">
        <f>'Receita-Despesa'!G182</f>
        <v>0</v>
      </c>
      <c r="G179" s="960"/>
      <c r="H179" s="961">
        <f t="shared" si="127"/>
        <v>0</v>
      </c>
      <c r="I179" s="962" t="e">
        <f>G179/F179-1</f>
        <v>#DIV/0!</v>
      </c>
      <c r="J179" s="938">
        <f>'Receita-Despesa'!H182</f>
        <v>0</v>
      </c>
      <c r="K179" s="960"/>
      <c r="L179" s="961">
        <f t="shared" si="143"/>
        <v>0</v>
      </c>
      <c r="M179" s="962" t="e">
        <f>K179/J179-1</f>
        <v>#DIV/0!</v>
      </c>
      <c r="N179" s="938">
        <f>'Receita-Despesa'!I182</f>
        <v>0</v>
      </c>
      <c r="O179" s="960"/>
      <c r="P179" s="961">
        <f t="shared" si="144"/>
        <v>0</v>
      </c>
      <c r="Q179" s="962" t="e">
        <f>O179/N179-1</f>
        <v>#DIV/0!</v>
      </c>
      <c r="R179" s="938">
        <f>'Receita-Despesa'!J182</f>
        <v>0</v>
      </c>
      <c r="S179" s="960"/>
      <c r="T179" s="961">
        <f t="shared" si="145"/>
        <v>0</v>
      </c>
      <c r="U179" s="962" t="e">
        <f>S179/R179-1</f>
        <v>#DIV/0!</v>
      </c>
      <c r="V179" s="938">
        <f>'Receita-Despesa'!K182</f>
        <v>0</v>
      </c>
      <c r="W179" s="960"/>
      <c r="X179" s="961">
        <f t="shared" si="146"/>
        <v>0</v>
      </c>
      <c r="Y179" s="962" t="e">
        <f>W179/V179-1</f>
        <v>#DIV/0!</v>
      </c>
      <c r="Z179" s="938">
        <f>'Receita-Despesa'!L182</f>
        <v>0</v>
      </c>
      <c r="AA179" s="960"/>
      <c r="AB179" s="961">
        <f t="shared" si="147"/>
        <v>0</v>
      </c>
      <c r="AC179" s="962" t="e">
        <f>AA179/Z179-1</f>
        <v>#DIV/0!</v>
      </c>
      <c r="AD179" s="938">
        <f>'Receita-Despesa'!M182</f>
        <v>0</v>
      </c>
      <c r="AE179" s="960"/>
      <c r="AF179" s="961">
        <f t="shared" si="148"/>
        <v>0</v>
      </c>
      <c r="AG179" s="962" t="e">
        <f>AE179/AD179-1</f>
        <v>#DIV/0!</v>
      </c>
      <c r="AH179" s="938">
        <f>'Receita-Despesa'!N182</f>
        <v>0</v>
      </c>
      <c r="AI179" s="960"/>
      <c r="AJ179" s="961">
        <f t="shared" si="149"/>
        <v>0</v>
      </c>
      <c r="AK179" s="962" t="e">
        <f>AI179/AH179-1</f>
        <v>#DIV/0!</v>
      </c>
      <c r="AL179" s="938">
        <f>'Receita-Despesa'!O182</f>
        <v>0</v>
      </c>
      <c r="AM179" s="960"/>
      <c r="AN179" s="961">
        <f t="shared" si="150"/>
        <v>0</v>
      </c>
      <c r="AO179" s="962" t="e">
        <f>AM179/AL179-1</f>
        <v>#DIV/0!</v>
      </c>
      <c r="AP179" s="938">
        <f>'Receita-Despesa'!P182</f>
        <v>0</v>
      </c>
      <c r="AQ179" s="960"/>
      <c r="AR179" s="961">
        <f t="shared" si="151"/>
        <v>0</v>
      </c>
      <c r="AS179" s="962" t="e">
        <f>AQ179/AP179-1</f>
        <v>#DIV/0!</v>
      </c>
      <c r="AT179" s="938">
        <f>'Receita-Despesa'!Q182</f>
        <v>0</v>
      </c>
      <c r="AU179" s="960"/>
      <c r="AV179" s="961">
        <f t="shared" si="152"/>
        <v>0</v>
      </c>
      <c r="AW179" s="962" t="e">
        <f>AU179/AT179-1</f>
        <v>#DIV/0!</v>
      </c>
      <c r="AX179" s="938">
        <f>'Receita-Despesa'!R182</f>
        <v>0</v>
      </c>
      <c r="AY179" s="960"/>
      <c r="AZ179" s="961">
        <f t="shared" si="153"/>
        <v>0</v>
      </c>
      <c r="BA179" s="962" t="e">
        <f>AY179/AX179-1</f>
        <v>#DIV/0!</v>
      </c>
      <c r="BB179" s="924">
        <f t="shared" si="128"/>
        <v>0</v>
      </c>
      <c r="BC179" s="925">
        <f t="shared" si="128"/>
        <v>0</v>
      </c>
      <c r="BD179" s="926">
        <f t="shared" si="129"/>
        <v>0</v>
      </c>
      <c r="BE179" s="963" t="e">
        <f>BC179/BB179-1</f>
        <v>#DIV/0!</v>
      </c>
      <c r="BF179" s="220"/>
      <c r="BG179" s="226"/>
      <c r="BH179" s="220"/>
      <c r="BI179" s="227"/>
      <c r="BJ179" s="237"/>
      <c r="BK179" s="237"/>
      <c r="BL179" s="237"/>
      <c r="BM179" s="237"/>
      <c r="BN179" s="249"/>
      <c r="BO179" s="237"/>
      <c r="BP179" s="237"/>
      <c r="BQ179" s="237"/>
      <c r="BR179" s="237"/>
      <c r="BS179" s="239"/>
      <c r="BU179" s="100"/>
      <c r="BV179" s="100"/>
    </row>
    <row r="180" spans="1:74" x14ac:dyDescent="0.3">
      <c r="A180" s="874"/>
      <c r="B180" s="234"/>
      <c r="C180" s="104"/>
      <c r="D180" s="106" t="str">
        <f>'Receita-Despesa'!D183</f>
        <v xml:space="preserve">        2 -</v>
      </c>
      <c r="E180" s="584"/>
      <c r="F180" s="938">
        <f>'Receita-Despesa'!G183</f>
        <v>0</v>
      </c>
      <c r="G180" s="960"/>
      <c r="H180" s="961">
        <f t="shared" si="127"/>
        <v>0</v>
      </c>
      <c r="I180" s="962" t="e">
        <f t="shared" ref="I180:I194" si="154">G180/F180-1</f>
        <v>#DIV/0!</v>
      </c>
      <c r="J180" s="938">
        <f>'Receita-Despesa'!H183</f>
        <v>0</v>
      </c>
      <c r="K180" s="960"/>
      <c r="L180" s="961">
        <f t="shared" si="143"/>
        <v>0</v>
      </c>
      <c r="M180" s="962" t="e">
        <f t="shared" ref="M180:M194" si="155">K180/J180-1</f>
        <v>#DIV/0!</v>
      </c>
      <c r="N180" s="938">
        <f>'Receita-Despesa'!I183</f>
        <v>0</v>
      </c>
      <c r="O180" s="960"/>
      <c r="P180" s="961">
        <f t="shared" si="144"/>
        <v>0</v>
      </c>
      <c r="Q180" s="962" t="e">
        <f t="shared" ref="Q180:Q194" si="156">O180/N180-1</f>
        <v>#DIV/0!</v>
      </c>
      <c r="R180" s="938">
        <f>'Receita-Despesa'!J183</f>
        <v>0</v>
      </c>
      <c r="S180" s="960"/>
      <c r="T180" s="961">
        <f t="shared" si="145"/>
        <v>0</v>
      </c>
      <c r="U180" s="962" t="e">
        <f t="shared" ref="U180:U194" si="157">S180/R180-1</f>
        <v>#DIV/0!</v>
      </c>
      <c r="V180" s="938">
        <f>'Receita-Despesa'!K183</f>
        <v>0</v>
      </c>
      <c r="W180" s="960"/>
      <c r="X180" s="961">
        <f t="shared" si="146"/>
        <v>0</v>
      </c>
      <c r="Y180" s="962" t="e">
        <f t="shared" ref="Y180:Y194" si="158">W180/V180-1</f>
        <v>#DIV/0!</v>
      </c>
      <c r="Z180" s="938">
        <f>'Receita-Despesa'!L183</f>
        <v>0</v>
      </c>
      <c r="AA180" s="960"/>
      <c r="AB180" s="961">
        <f t="shared" si="147"/>
        <v>0</v>
      </c>
      <c r="AC180" s="962" t="e">
        <f t="shared" ref="AC180:AC194" si="159">AA180/Z180-1</f>
        <v>#DIV/0!</v>
      </c>
      <c r="AD180" s="938">
        <f>'Receita-Despesa'!M183</f>
        <v>0</v>
      </c>
      <c r="AE180" s="960"/>
      <c r="AF180" s="961">
        <f t="shared" si="148"/>
        <v>0</v>
      </c>
      <c r="AG180" s="962" t="e">
        <f t="shared" ref="AG180:AG194" si="160">AE180/AD180-1</f>
        <v>#DIV/0!</v>
      </c>
      <c r="AH180" s="938">
        <f>'Receita-Despesa'!N183</f>
        <v>0</v>
      </c>
      <c r="AI180" s="960"/>
      <c r="AJ180" s="961">
        <f t="shared" si="149"/>
        <v>0</v>
      </c>
      <c r="AK180" s="962" t="e">
        <f t="shared" ref="AK180:AK194" si="161">AI180/AH180-1</f>
        <v>#DIV/0!</v>
      </c>
      <c r="AL180" s="938">
        <f>'Receita-Despesa'!O183</f>
        <v>0</v>
      </c>
      <c r="AM180" s="960"/>
      <c r="AN180" s="961">
        <f t="shared" si="150"/>
        <v>0</v>
      </c>
      <c r="AO180" s="962" t="e">
        <f t="shared" ref="AO180:AO194" si="162">AM180/AL180-1</f>
        <v>#DIV/0!</v>
      </c>
      <c r="AP180" s="938">
        <f>'Receita-Despesa'!P183</f>
        <v>0</v>
      </c>
      <c r="AQ180" s="960"/>
      <c r="AR180" s="961">
        <f t="shared" si="151"/>
        <v>0</v>
      </c>
      <c r="AS180" s="962" t="e">
        <f t="shared" ref="AS180:AS194" si="163">AQ180/AP180-1</f>
        <v>#DIV/0!</v>
      </c>
      <c r="AT180" s="938">
        <f>'Receita-Despesa'!Q183</f>
        <v>0</v>
      </c>
      <c r="AU180" s="960"/>
      <c r="AV180" s="961">
        <f t="shared" si="152"/>
        <v>0</v>
      </c>
      <c r="AW180" s="962" t="e">
        <f t="shared" ref="AW180:AW194" si="164">AU180/AT180-1</f>
        <v>#DIV/0!</v>
      </c>
      <c r="AX180" s="938">
        <f>'Receita-Despesa'!R183</f>
        <v>0</v>
      </c>
      <c r="AY180" s="960"/>
      <c r="AZ180" s="961">
        <f t="shared" si="153"/>
        <v>0</v>
      </c>
      <c r="BA180" s="962" t="e">
        <f t="shared" ref="BA180:BA194" si="165">AY180/AX180-1</f>
        <v>#DIV/0!</v>
      </c>
      <c r="BB180" s="924">
        <f t="shared" si="128"/>
        <v>0</v>
      </c>
      <c r="BC180" s="925">
        <f t="shared" si="128"/>
        <v>0</v>
      </c>
      <c r="BD180" s="926">
        <f t="shared" si="129"/>
        <v>0</v>
      </c>
      <c r="BE180" s="963" t="e">
        <f t="shared" ref="BE180:BE194" si="166">BC180/BB180-1</f>
        <v>#DIV/0!</v>
      </c>
      <c r="BF180" s="220"/>
      <c r="BG180" s="226"/>
      <c r="BH180" s="220"/>
      <c r="BI180" s="227"/>
      <c r="BJ180" s="237"/>
      <c r="BK180" s="237"/>
      <c r="BL180" s="237"/>
      <c r="BM180" s="237"/>
      <c r="BN180" s="249"/>
      <c r="BO180" s="237"/>
      <c r="BP180" s="237"/>
      <c r="BQ180" s="237"/>
      <c r="BR180" s="237"/>
      <c r="BS180" s="239"/>
      <c r="BU180" s="100"/>
      <c r="BV180" s="100"/>
    </row>
    <row r="181" spans="1:74" x14ac:dyDescent="0.3">
      <c r="A181" s="874"/>
      <c r="B181" s="234"/>
      <c r="C181" s="104"/>
      <c r="D181" s="106" t="str">
        <f>'Receita-Despesa'!D184</f>
        <v xml:space="preserve">        3 -</v>
      </c>
      <c r="E181" s="584"/>
      <c r="F181" s="938">
        <f>'Receita-Despesa'!G184</f>
        <v>0</v>
      </c>
      <c r="G181" s="960"/>
      <c r="H181" s="961">
        <f t="shared" si="127"/>
        <v>0</v>
      </c>
      <c r="I181" s="962" t="e">
        <f t="shared" si="154"/>
        <v>#DIV/0!</v>
      </c>
      <c r="J181" s="938">
        <f>'Receita-Despesa'!H184</f>
        <v>0</v>
      </c>
      <c r="K181" s="960"/>
      <c r="L181" s="961">
        <f t="shared" si="143"/>
        <v>0</v>
      </c>
      <c r="M181" s="962" t="e">
        <f t="shared" si="155"/>
        <v>#DIV/0!</v>
      </c>
      <c r="N181" s="938">
        <f>'Receita-Despesa'!I184</f>
        <v>0</v>
      </c>
      <c r="O181" s="960"/>
      <c r="P181" s="961">
        <f t="shared" si="144"/>
        <v>0</v>
      </c>
      <c r="Q181" s="962" t="e">
        <f t="shared" si="156"/>
        <v>#DIV/0!</v>
      </c>
      <c r="R181" s="938">
        <f>'Receita-Despesa'!J184</f>
        <v>0</v>
      </c>
      <c r="S181" s="960"/>
      <c r="T181" s="961">
        <f t="shared" si="145"/>
        <v>0</v>
      </c>
      <c r="U181" s="962" t="e">
        <f t="shared" si="157"/>
        <v>#DIV/0!</v>
      </c>
      <c r="V181" s="938">
        <f>'Receita-Despesa'!K184</f>
        <v>0</v>
      </c>
      <c r="W181" s="960"/>
      <c r="X181" s="961">
        <f t="shared" si="146"/>
        <v>0</v>
      </c>
      <c r="Y181" s="962" t="e">
        <f t="shared" si="158"/>
        <v>#DIV/0!</v>
      </c>
      <c r="Z181" s="938">
        <f>'Receita-Despesa'!L184</f>
        <v>0</v>
      </c>
      <c r="AA181" s="960"/>
      <c r="AB181" s="961">
        <f t="shared" si="147"/>
        <v>0</v>
      </c>
      <c r="AC181" s="962" t="e">
        <f t="shared" si="159"/>
        <v>#DIV/0!</v>
      </c>
      <c r="AD181" s="938">
        <f>'Receita-Despesa'!M184</f>
        <v>0</v>
      </c>
      <c r="AE181" s="960"/>
      <c r="AF181" s="961">
        <f t="shared" si="148"/>
        <v>0</v>
      </c>
      <c r="AG181" s="962" t="e">
        <f t="shared" si="160"/>
        <v>#DIV/0!</v>
      </c>
      <c r="AH181" s="938">
        <f>'Receita-Despesa'!N184</f>
        <v>0</v>
      </c>
      <c r="AI181" s="960"/>
      <c r="AJ181" s="961">
        <f t="shared" si="149"/>
        <v>0</v>
      </c>
      <c r="AK181" s="962" t="e">
        <f t="shared" si="161"/>
        <v>#DIV/0!</v>
      </c>
      <c r="AL181" s="938">
        <f>'Receita-Despesa'!O184</f>
        <v>0</v>
      </c>
      <c r="AM181" s="960"/>
      <c r="AN181" s="961">
        <f t="shared" si="150"/>
        <v>0</v>
      </c>
      <c r="AO181" s="962" t="e">
        <f t="shared" si="162"/>
        <v>#DIV/0!</v>
      </c>
      <c r="AP181" s="938">
        <f>'Receita-Despesa'!P184</f>
        <v>0</v>
      </c>
      <c r="AQ181" s="960"/>
      <c r="AR181" s="961">
        <f t="shared" si="151"/>
        <v>0</v>
      </c>
      <c r="AS181" s="962" t="e">
        <f t="shared" si="163"/>
        <v>#DIV/0!</v>
      </c>
      <c r="AT181" s="938">
        <f>'Receita-Despesa'!Q184</f>
        <v>0</v>
      </c>
      <c r="AU181" s="960"/>
      <c r="AV181" s="961">
        <f t="shared" si="152"/>
        <v>0</v>
      </c>
      <c r="AW181" s="962" t="e">
        <f t="shared" si="164"/>
        <v>#DIV/0!</v>
      </c>
      <c r="AX181" s="938">
        <f>'Receita-Despesa'!R184</f>
        <v>0</v>
      </c>
      <c r="AY181" s="960"/>
      <c r="AZ181" s="961">
        <f t="shared" si="153"/>
        <v>0</v>
      </c>
      <c r="BA181" s="962" t="e">
        <f t="shared" si="165"/>
        <v>#DIV/0!</v>
      </c>
      <c r="BB181" s="924">
        <f t="shared" si="128"/>
        <v>0</v>
      </c>
      <c r="BC181" s="925">
        <f t="shared" si="128"/>
        <v>0</v>
      </c>
      <c r="BD181" s="926">
        <f t="shared" si="129"/>
        <v>0</v>
      </c>
      <c r="BE181" s="963" t="e">
        <f t="shared" si="166"/>
        <v>#DIV/0!</v>
      </c>
      <c r="BF181" s="220"/>
      <c r="BG181" s="226"/>
      <c r="BH181" s="220"/>
      <c r="BI181" s="227"/>
      <c r="BJ181" s="237"/>
      <c r="BK181" s="237"/>
      <c r="BL181" s="237"/>
      <c r="BM181" s="237"/>
      <c r="BN181" s="249"/>
      <c r="BO181" s="237"/>
      <c r="BP181" s="237"/>
      <c r="BQ181" s="237"/>
      <c r="BR181" s="237"/>
      <c r="BS181" s="239"/>
      <c r="BU181" s="100"/>
      <c r="BV181" s="100"/>
    </row>
    <row r="182" spans="1:74" x14ac:dyDescent="0.3">
      <c r="A182" s="874"/>
      <c r="B182" s="234"/>
      <c r="C182" s="104"/>
      <c r="D182" s="106" t="str">
        <f>'Receita-Despesa'!D185</f>
        <v xml:space="preserve">        4 -</v>
      </c>
      <c r="E182" s="584"/>
      <c r="F182" s="938">
        <f>'Receita-Despesa'!G185</f>
        <v>0</v>
      </c>
      <c r="G182" s="960"/>
      <c r="H182" s="961">
        <f t="shared" si="127"/>
        <v>0</v>
      </c>
      <c r="I182" s="962" t="e">
        <f t="shared" si="154"/>
        <v>#DIV/0!</v>
      </c>
      <c r="J182" s="938">
        <f>'Receita-Despesa'!H185</f>
        <v>0</v>
      </c>
      <c r="K182" s="960"/>
      <c r="L182" s="961">
        <f t="shared" si="143"/>
        <v>0</v>
      </c>
      <c r="M182" s="962" t="e">
        <f t="shared" si="155"/>
        <v>#DIV/0!</v>
      </c>
      <c r="N182" s="938">
        <f>'Receita-Despesa'!I185</f>
        <v>0</v>
      </c>
      <c r="O182" s="960"/>
      <c r="P182" s="961">
        <f t="shared" si="144"/>
        <v>0</v>
      </c>
      <c r="Q182" s="962" t="e">
        <f t="shared" si="156"/>
        <v>#DIV/0!</v>
      </c>
      <c r="R182" s="938">
        <f>'Receita-Despesa'!J185</f>
        <v>0</v>
      </c>
      <c r="S182" s="960"/>
      <c r="T182" s="961">
        <f t="shared" si="145"/>
        <v>0</v>
      </c>
      <c r="U182" s="962" t="e">
        <f t="shared" si="157"/>
        <v>#DIV/0!</v>
      </c>
      <c r="V182" s="938">
        <f>'Receita-Despesa'!K185</f>
        <v>0</v>
      </c>
      <c r="W182" s="960"/>
      <c r="X182" s="961">
        <f t="shared" si="146"/>
        <v>0</v>
      </c>
      <c r="Y182" s="962" t="e">
        <f t="shared" si="158"/>
        <v>#DIV/0!</v>
      </c>
      <c r="Z182" s="938">
        <f>'Receita-Despesa'!L185</f>
        <v>0</v>
      </c>
      <c r="AA182" s="960"/>
      <c r="AB182" s="961">
        <f t="shared" si="147"/>
        <v>0</v>
      </c>
      <c r="AC182" s="962" t="e">
        <f t="shared" si="159"/>
        <v>#DIV/0!</v>
      </c>
      <c r="AD182" s="938">
        <f>'Receita-Despesa'!M185</f>
        <v>0</v>
      </c>
      <c r="AE182" s="960"/>
      <c r="AF182" s="961">
        <f t="shared" si="148"/>
        <v>0</v>
      </c>
      <c r="AG182" s="962" t="e">
        <f t="shared" si="160"/>
        <v>#DIV/0!</v>
      </c>
      <c r="AH182" s="938">
        <f>'Receita-Despesa'!N185</f>
        <v>0</v>
      </c>
      <c r="AI182" s="960"/>
      <c r="AJ182" s="961">
        <f t="shared" si="149"/>
        <v>0</v>
      </c>
      <c r="AK182" s="962" t="e">
        <f t="shared" si="161"/>
        <v>#DIV/0!</v>
      </c>
      <c r="AL182" s="938">
        <f>'Receita-Despesa'!O185</f>
        <v>0</v>
      </c>
      <c r="AM182" s="960"/>
      <c r="AN182" s="961">
        <f t="shared" si="150"/>
        <v>0</v>
      </c>
      <c r="AO182" s="962" t="e">
        <f t="shared" si="162"/>
        <v>#DIV/0!</v>
      </c>
      <c r="AP182" s="938">
        <f>'Receita-Despesa'!P185</f>
        <v>0</v>
      </c>
      <c r="AQ182" s="960"/>
      <c r="AR182" s="961">
        <f t="shared" si="151"/>
        <v>0</v>
      </c>
      <c r="AS182" s="962" t="e">
        <f t="shared" si="163"/>
        <v>#DIV/0!</v>
      </c>
      <c r="AT182" s="938">
        <f>'Receita-Despesa'!Q185</f>
        <v>0</v>
      </c>
      <c r="AU182" s="960"/>
      <c r="AV182" s="961">
        <f t="shared" si="152"/>
        <v>0</v>
      </c>
      <c r="AW182" s="962" t="e">
        <f t="shared" si="164"/>
        <v>#DIV/0!</v>
      </c>
      <c r="AX182" s="938">
        <f>'Receita-Despesa'!R185</f>
        <v>0</v>
      </c>
      <c r="AY182" s="960"/>
      <c r="AZ182" s="961">
        <f t="shared" si="153"/>
        <v>0</v>
      </c>
      <c r="BA182" s="962" t="e">
        <f t="shared" si="165"/>
        <v>#DIV/0!</v>
      </c>
      <c r="BB182" s="924">
        <f t="shared" si="128"/>
        <v>0</v>
      </c>
      <c r="BC182" s="925">
        <f t="shared" si="128"/>
        <v>0</v>
      </c>
      <c r="BD182" s="926">
        <f t="shared" si="129"/>
        <v>0</v>
      </c>
      <c r="BE182" s="963" t="e">
        <f t="shared" si="166"/>
        <v>#DIV/0!</v>
      </c>
      <c r="BF182" s="220"/>
      <c r="BG182" s="226"/>
      <c r="BH182" s="220"/>
      <c r="BI182" s="227"/>
      <c r="BJ182" s="237"/>
      <c r="BK182" s="237"/>
      <c r="BL182" s="237"/>
      <c r="BM182" s="237"/>
      <c r="BN182" s="249"/>
      <c r="BO182" s="237"/>
      <c r="BP182" s="237"/>
      <c r="BQ182" s="237"/>
      <c r="BR182" s="237"/>
      <c r="BS182" s="239"/>
      <c r="BU182" s="100"/>
      <c r="BV182" s="100"/>
    </row>
    <row r="183" spans="1:74" x14ac:dyDescent="0.3">
      <c r="A183" s="874"/>
      <c r="B183" s="234"/>
      <c r="C183" s="104"/>
      <c r="D183" s="106" t="str">
        <f>'Receita-Despesa'!D186</f>
        <v xml:space="preserve">        5 -</v>
      </c>
      <c r="E183" s="584"/>
      <c r="F183" s="938">
        <f>'Receita-Despesa'!G186</f>
        <v>0</v>
      </c>
      <c r="G183" s="960"/>
      <c r="H183" s="961">
        <f t="shared" si="127"/>
        <v>0</v>
      </c>
      <c r="I183" s="962" t="e">
        <f t="shared" si="154"/>
        <v>#DIV/0!</v>
      </c>
      <c r="J183" s="938">
        <f>'Receita-Despesa'!H186</f>
        <v>0</v>
      </c>
      <c r="K183" s="960"/>
      <c r="L183" s="961">
        <f t="shared" si="143"/>
        <v>0</v>
      </c>
      <c r="M183" s="962" t="e">
        <f t="shared" si="155"/>
        <v>#DIV/0!</v>
      </c>
      <c r="N183" s="938">
        <f>'Receita-Despesa'!I186</f>
        <v>0</v>
      </c>
      <c r="O183" s="960"/>
      <c r="P183" s="961">
        <f t="shared" si="144"/>
        <v>0</v>
      </c>
      <c r="Q183" s="962" t="e">
        <f t="shared" si="156"/>
        <v>#DIV/0!</v>
      </c>
      <c r="R183" s="938">
        <f>'Receita-Despesa'!J186</f>
        <v>0</v>
      </c>
      <c r="S183" s="960"/>
      <c r="T183" s="961">
        <f t="shared" si="145"/>
        <v>0</v>
      </c>
      <c r="U183" s="962" t="e">
        <f t="shared" si="157"/>
        <v>#DIV/0!</v>
      </c>
      <c r="V183" s="938">
        <f>'Receita-Despesa'!K186</f>
        <v>0</v>
      </c>
      <c r="W183" s="960"/>
      <c r="X183" s="961">
        <f t="shared" si="146"/>
        <v>0</v>
      </c>
      <c r="Y183" s="962" t="e">
        <f t="shared" si="158"/>
        <v>#DIV/0!</v>
      </c>
      <c r="Z183" s="938">
        <f>'Receita-Despesa'!L186</f>
        <v>0</v>
      </c>
      <c r="AA183" s="960"/>
      <c r="AB183" s="961">
        <f t="shared" si="147"/>
        <v>0</v>
      </c>
      <c r="AC183" s="962" t="e">
        <f t="shared" si="159"/>
        <v>#DIV/0!</v>
      </c>
      <c r="AD183" s="938">
        <f>'Receita-Despesa'!M186</f>
        <v>0</v>
      </c>
      <c r="AE183" s="960"/>
      <c r="AF183" s="961">
        <f t="shared" si="148"/>
        <v>0</v>
      </c>
      <c r="AG183" s="962" t="e">
        <f t="shared" si="160"/>
        <v>#DIV/0!</v>
      </c>
      <c r="AH183" s="938">
        <f>'Receita-Despesa'!N186</f>
        <v>0</v>
      </c>
      <c r="AI183" s="960"/>
      <c r="AJ183" s="961">
        <f t="shared" si="149"/>
        <v>0</v>
      </c>
      <c r="AK183" s="962" t="e">
        <f t="shared" si="161"/>
        <v>#DIV/0!</v>
      </c>
      <c r="AL183" s="938">
        <f>'Receita-Despesa'!O186</f>
        <v>0</v>
      </c>
      <c r="AM183" s="960"/>
      <c r="AN183" s="961">
        <f t="shared" si="150"/>
        <v>0</v>
      </c>
      <c r="AO183" s="962" t="e">
        <f t="shared" si="162"/>
        <v>#DIV/0!</v>
      </c>
      <c r="AP183" s="938">
        <f>'Receita-Despesa'!P186</f>
        <v>0</v>
      </c>
      <c r="AQ183" s="960"/>
      <c r="AR183" s="961">
        <f t="shared" si="151"/>
        <v>0</v>
      </c>
      <c r="AS183" s="962" t="e">
        <f t="shared" si="163"/>
        <v>#DIV/0!</v>
      </c>
      <c r="AT183" s="938">
        <f>'Receita-Despesa'!Q186</f>
        <v>0</v>
      </c>
      <c r="AU183" s="960"/>
      <c r="AV183" s="961">
        <f t="shared" si="152"/>
        <v>0</v>
      </c>
      <c r="AW183" s="962" t="e">
        <f t="shared" si="164"/>
        <v>#DIV/0!</v>
      </c>
      <c r="AX183" s="938">
        <f>'Receita-Despesa'!R186</f>
        <v>0</v>
      </c>
      <c r="AY183" s="960"/>
      <c r="AZ183" s="961">
        <f t="shared" si="153"/>
        <v>0</v>
      </c>
      <c r="BA183" s="962" t="e">
        <f t="shared" si="165"/>
        <v>#DIV/0!</v>
      </c>
      <c r="BB183" s="924">
        <f t="shared" si="128"/>
        <v>0</v>
      </c>
      <c r="BC183" s="925">
        <f t="shared" si="128"/>
        <v>0</v>
      </c>
      <c r="BD183" s="926">
        <f t="shared" si="129"/>
        <v>0</v>
      </c>
      <c r="BE183" s="963" t="e">
        <f t="shared" si="166"/>
        <v>#DIV/0!</v>
      </c>
      <c r="BF183" s="220"/>
      <c r="BG183" s="226"/>
      <c r="BH183" s="220"/>
      <c r="BI183" s="227"/>
      <c r="BJ183" s="237"/>
      <c r="BK183" s="237"/>
      <c r="BL183" s="237"/>
      <c r="BM183" s="237"/>
      <c r="BN183" s="249"/>
      <c r="BO183" s="237"/>
      <c r="BP183" s="237"/>
      <c r="BQ183" s="237"/>
      <c r="BR183" s="237"/>
      <c r="BS183" s="239"/>
      <c r="BU183" s="100"/>
      <c r="BV183" s="100"/>
    </row>
    <row r="184" spans="1:74" x14ac:dyDescent="0.3">
      <c r="A184" s="874"/>
      <c r="B184" s="234"/>
      <c r="C184" s="104"/>
      <c r="D184" s="106" t="str">
        <f>'Receita-Despesa'!D187</f>
        <v xml:space="preserve">        6 -</v>
      </c>
      <c r="E184" s="584"/>
      <c r="F184" s="938">
        <f>'Receita-Despesa'!G187</f>
        <v>0</v>
      </c>
      <c r="G184" s="960"/>
      <c r="H184" s="961">
        <f t="shared" si="127"/>
        <v>0</v>
      </c>
      <c r="I184" s="962" t="e">
        <f t="shared" si="154"/>
        <v>#DIV/0!</v>
      </c>
      <c r="J184" s="938">
        <f>'Receita-Despesa'!H187</f>
        <v>0</v>
      </c>
      <c r="K184" s="960"/>
      <c r="L184" s="961">
        <f t="shared" si="143"/>
        <v>0</v>
      </c>
      <c r="M184" s="962" t="e">
        <f t="shared" si="155"/>
        <v>#DIV/0!</v>
      </c>
      <c r="N184" s="938">
        <f>'Receita-Despesa'!I187</f>
        <v>0</v>
      </c>
      <c r="O184" s="960"/>
      <c r="P184" s="961">
        <f t="shared" si="144"/>
        <v>0</v>
      </c>
      <c r="Q184" s="962" t="e">
        <f t="shared" si="156"/>
        <v>#DIV/0!</v>
      </c>
      <c r="R184" s="938">
        <f>'Receita-Despesa'!J187</f>
        <v>0</v>
      </c>
      <c r="S184" s="960"/>
      <c r="T184" s="961">
        <f t="shared" si="145"/>
        <v>0</v>
      </c>
      <c r="U184" s="962" t="e">
        <f t="shared" si="157"/>
        <v>#DIV/0!</v>
      </c>
      <c r="V184" s="938">
        <f>'Receita-Despesa'!K187</f>
        <v>0</v>
      </c>
      <c r="W184" s="960"/>
      <c r="X184" s="961">
        <f t="shared" si="146"/>
        <v>0</v>
      </c>
      <c r="Y184" s="962" t="e">
        <f t="shared" si="158"/>
        <v>#DIV/0!</v>
      </c>
      <c r="Z184" s="938">
        <f>'Receita-Despesa'!L187</f>
        <v>0</v>
      </c>
      <c r="AA184" s="960"/>
      <c r="AB184" s="961">
        <f t="shared" si="147"/>
        <v>0</v>
      </c>
      <c r="AC184" s="962" t="e">
        <f t="shared" si="159"/>
        <v>#DIV/0!</v>
      </c>
      <c r="AD184" s="938">
        <f>'Receita-Despesa'!M187</f>
        <v>0</v>
      </c>
      <c r="AE184" s="960"/>
      <c r="AF184" s="961">
        <f t="shared" si="148"/>
        <v>0</v>
      </c>
      <c r="AG184" s="962" t="e">
        <f t="shared" si="160"/>
        <v>#DIV/0!</v>
      </c>
      <c r="AH184" s="938">
        <f>'Receita-Despesa'!N187</f>
        <v>0</v>
      </c>
      <c r="AI184" s="960"/>
      <c r="AJ184" s="961">
        <f t="shared" si="149"/>
        <v>0</v>
      </c>
      <c r="AK184" s="962" t="e">
        <f t="shared" si="161"/>
        <v>#DIV/0!</v>
      </c>
      <c r="AL184" s="938">
        <f>'Receita-Despesa'!O187</f>
        <v>0</v>
      </c>
      <c r="AM184" s="960"/>
      <c r="AN184" s="961">
        <f t="shared" si="150"/>
        <v>0</v>
      </c>
      <c r="AO184" s="962" t="e">
        <f t="shared" si="162"/>
        <v>#DIV/0!</v>
      </c>
      <c r="AP184" s="938">
        <f>'Receita-Despesa'!P187</f>
        <v>0</v>
      </c>
      <c r="AQ184" s="960"/>
      <c r="AR184" s="961">
        <f t="shared" si="151"/>
        <v>0</v>
      </c>
      <c r="AS184" s="962" t="e">
        <f t="shared" si="163"/>
        <v>#DIV/0!</v>
      </c>
      <c r="AT184" s="938">
        <f>'Receita-Despesa'!Q187</f>
        <v>0</v>
      </c>
      <c r="AU184" s="960"/>
      <c r="AV184" s="961">
        <f t="shared" si="152"/>
        <v>0</v>
      </c>
      <c r="AW184" s="962" t="e">
        <f t="shared" si="164"/>
        <v>#DIV/0!</v>
      </c>
      <c r="AX184" s="938">
        <f>'Receita-Despesa'!R187</f>
        <v>0</v>
      </c>
      <c r="AY184" s="960"/>
      <c r="AZ184" s="961">
        <f t="shared" si="153"/>
        <v>0</v>
      </c>
      <c r="BA184" s="962" t="e">
        <f t="shared" si="165"/>
        <v>#DIV/0!</v>
      </c>
      <c r="BB184" s="924">
        <f t="shared" si="128"/>
        <v>0</v>
      </c>
      <c r="BC184" s="925">
        <f t="shared" si="128"/>
        <v>0</v>
      </c>
      <c r="BD184" s="926">
        <f t="shared" si="129"/>
        <v>0</v>
      </c>
      <c r="BE184" s="963" t="e">
        <f t="shared" si="166"/>
        <v>#DIV/0!</v>
      </c>
      <c r="BF184" s="220"/>
      <c r="BG184" s="226"/>
      <c r="BH184" s="220"/>
      <c r="BI184" s="227"/>
      <c r="BJ184" s="237"/>
      <c r="BK184" s="237"/>
      <c r="BL184" s="237"/>
      <c r="BM184" s="237"/>
      <c r="BN184" s="249"/>
      <c r="BO184" s="237"/>
      <c r="BP184" s="237"/>
      <c r="BQ184" s="237"/>
      <c r="BR184" s="237"/>
      <c r="BS184" s="239"/>
      <c r="BU184" s="100"/>
      <c r="BV184" s="100"/>
    </row>
    <row r="185" spans="1:74" x14ac:dyDescent="0.3">
      <c r="A185" s="874"/>
      <c r="B185" s="234"/>
      <c r="C185" s="104"/>
      <c r="D185" s="106" t="str">
        <f>'Receita-Despesa'!D188</f>
        <v xml:space="preserve">        7 -</v>
      </c>
      <c r="E185" s="584"/>
      <c r="F185" s="938">
        <f>'Receita-Despesa'!G188</f>
        <v>0</v>
      </c>
      <c r="G185" s="960"/>
      <c r="H185" s="961">
        <f t="shared" si="127"/>
        <v>0</v>
      </c>
      <c r="I185" s="962" t="e">
        <f t="shared" si="154"/>
        <v>#DIV/0!</v>
      </c>
      <c r="J185" s="938">
        <f>'Receita-Despesa'!H188</f>
        <v>0</v>
      </c>
      <c r="K185" s="960"/>
      <c r="L185" s="961">
        <f t="shared" si="143"/>
        <v>0</v>
      </c>
      <c r="M185" s="962" t="e">
        <f t="shared" si="155"/>
        <v>#DIV/0!</v>
      </c>
      <c r="N185" s="938">
        <f>'Receita-Despesa'!I188</f>
        <v>0</v>
      </c>
      <c r="O185" s="960"/>
      <c r="P185" s="961">
        <f t="shared" si="144"/>
        <v>0</v>
      </c>
      <c r="Q185" s="962" t="e">
        <f t="shared" si="156"/>
        <v>#DIV/0!</v>
      </c>
      <c r="R185" s="938">
        <f>'Receita-Despesa'!J188</f>
        <v>0</v>
      </c>
      <c r="S185" s="960"/>
      <c r="T185" s="961">
        <f t="shared" si="145"/>
        <v>0</v>
      </c>
      <c r="U185" s="962" t="e">
        <f t="shared" si="157"/>
        <v>#DIV/0!</v>
      </c>
      <c r="V185" s="938">
        <f>'Receita-Despesa'!K188</f>
        <v>0</v>
      </c>
      <c r="W185" s="960"/>
      <c r="X185" s="961">
        <f t="shared" si="146"/>
        <v>0</v>
      </c>
      <c r="Y185" s="962" t="e">
        <f t="shared" si="158"/>
        <v>#DIV/0!</v>
      </c>
      <c r="Z185" s="938">
        <f>'Receita-Despesa'!L188</f>
        <v>0</v>
      </c>
      <c r="AA185" s="960"/>
      <c r="AB185" s="961">
        <f t="shared" si="147"/>
        <v>0</v>
      </c>
      <c r="AC185" s="962" t="e">
        <f t="shared" si="159"/>
        <v>#DIV/0!</v>
      </c>
      <c r="AD185" s="938">
        <f>'Receita-Despesa'!M188</f>
        <v>0</v>
      </c>
      <c r="AE185" s="960"/>
      <c r="AF185" s="961">
        <f t="shared" si="148"/>
        <v>0</v>
      </c>
      <c r="AG185" s="962" t="e">
        <f t="shared" si="160"/>
        <v>#DIV/0!</v>
      </c>
      <c r="AH185" s="938">
        <f>'Receita-Despesa'!N188</f>
        <v>0</v>
      </c>
      <c r="AI185" s="960"/>
      <c r="AJ185" s="961">
        <f t="shared" si="149"/>
        <v>0</v>
      </c>
      <c r="AK185" s="962" t="e">
        <f t="shared" si="161"/>
        <v>#DIV/0!</v>
      </c>
      <c r="AL185" s="938">
        <f>'Receita-Despesa'!O188</f>
        <v>0</v>
      </c>
      <c r="AM185" s="960"/>
      <c r="AN185" s="961">
        <f t="shared" si="150"/>
        <v>0</v>
      </c>
      <c r="AO185" s="962" t="e">
        <f t="shared" si="162"/>
        <v>#DIV/0!</v>
      </c>
      <c r="AP185" s="938">
        <f>'Receita-Despesa'!P188</f>
        <v>0</v>
      </c>
      <c r="AQ185" s="960"/>
      <c r="AR185" s="961">
        <f t="shared" si="151"/>
        <v>0</v>
      </c>
      <c r="AS185" s="962" t="e">
        <f t="shared" si="163"/>
        <v>#DIV/0!</v>
      </c>
      <c r="AT185" s="938">
        <f>'Receita-Despesa'!Q188</f>
        <v>0</v>
      </c>
      <c r="AU185" s="960"/>
      <c r="AV185" s="961">
        <f t="shared" si="152"/>
        <v>0</v>
      </c>
      <c r="AW185" s="962" t="e">
        <f t="shared" si="164"/>
        <v>#DIV/0!</v>
      </c>
      <c r="AX185" s="938">
        <f>'Receita-Despesa'!R188</f>
        <v>0</v>
      </c>
      <c r="AY185" s="960"/>
      <c r="AZ185" s="961">
        <f t="shared" si="153"/>
        <v>0</v>
      </c>
      <c r="BA185" s="962" t="e">
        <f t="shared" si="165"/>
        <v>#DIV/0!</v>
      </c>
      <c r="BB185" s="924">
        <f t="shared" si="128"/>
        <v>0</v>
      </c>
      <c r="BC185" s="925">
        <f t="shared" si="128"/>
        <v>0</v>
      </c>
      <c r="BD185" s="926">
        <f t="shared" si="129"/>
        <v>0</v>
      </c>
      <c r="BE185" s="963" t="e">
        <f t="shared" si="166"/>
        <v>#DIV/0!</v>
      </c>
      <c r="BF185" s="220"/>
      <c r="BG185" s="226"/>
      <c r="BH185" s="220"/>
      <c r="BI185" s="227"/>
      <c r="BJ185" s="237"/>
      <c r="BK185" s="237"/>
      <c r="BL185" s="237"/>
      <c r="BM185" s="237"/>
      <c r="BN185" s="249"/>
      <c r="BO185" s="237"/>
      <c r="BP185" s="237"/>
      <c r="BQ185" s="237"/>
      <c r="BR185" s="237"/>
      <c r="BS185" s="239"/>
      <c r="BU185" s="100"/>
      <c r="BV185" s="100"/>
    </row>
    <row r="186" spans="1:74" x14ac:dyDescent="0.3">
      <c r="A186" s="874"/>
      <c r="B186" s="234"/>
      <c r="C186" s="104"/>
      <c r="D186" s="106" t="str">
        <f>'Receita-Despesa'!D189</f>
        <v xml:space="preserve">        8 -</v>
      </c>
      <c r="E186" s="584"/>
      <c r="F186" s="938">
        <f>'Receita-Despesa'!G189</f>
        <v>0</v>
      </c>
      <c r="G186" s="960"/>
      <c r="H186" s="961">
        <f t="shared" si="127"/>
        <v>0</v>
      </c>
      <c r="I186" s="962" t="e">
        <f t="shared" si="154"/>
        <v>#DIV/0!</v>
      </c>
      <c r="J186" s="938">
        <f>'Receita-Despesa'!H189</f>
        <v>0</v>
      </c>
      <c r="K186" s="960"/>
      <c r="L186" s="961">
        <f t="shared" si="143"/>
        <v>0</v>
      </c>
      <c r="M186" s="962" t="e">
        <f t="shared" si="155"/>
        <v>#DIV/0!</v>
      </c>
      <c r="N186" s="938">
        <f>'Receita-Despesa'!I189</f>
        <v>0</v>
      </c>
      <c r="O186" s="960"/>
      <c r="P186" s="961">
        <f t="shared" si="144"/>
        <v>0</v>
      </c>
      <c r="Q186" s="962" t="e">
        <f t="shared" si="156"/>
        <v>#DIV/0!</v>
      </c>
      <c r="R186" s="938">
        <f>'Receita-Despesa'!J189</f>
        <v>0</v>
      </c>
      <c r="S186" s="960"/>
      <c r="T186" s="961">
        <f t="shared" si="145"/>
        <v>0</v>
      </c>
      <c r="U186" s="962" t="e">
        <f t="shared" si="157"/>
        <v>#DIV/0!</v>
      </c>
      <c r="V186" s="938">
        <f>'Receita-Despesa'!K189</f>
        <v>0</v>
      </c>
      <c r="W186" s="960"/>
      <c r="X186" s="961">
        <f t="shared" si="146"/>
        <v>0</v>
      </c>
      <c r="Y186" s="962" t="e">
        <f t="shared" si="158"/>
        <v>#DIV/0!</v>
      </c>
      <c r="Z186" s="938">
        <f>'Receita-Despesa'!L189</f>
        <v>0</v>
      </c>
      <c r="AA186" s="960"/>
      <c r="AB186" s="961">
        <f t="shared" si="147"/>
        <v>0</v>
      </c>
      <c r="AC186" s="962" t="e">
        <f t="shared" si="159"/>
        <v>#DIV/0!</v>
      </c>
      <c r="AD186" s="938">
        <f>'Receita-Despesa'!M189</f>
        <v>0</v>
      </c>
      <c r="AE186" s="960"/>
      <c r="AF186" s="961">
        <f t="shared" si="148"/>
        <v>0</v>
      </c>
      <c r="AG186" s="962" t="e">
        <f t="shared" si="160"/>
        <v>#DIV/0!</v>
      </c>
      <c r="AH186" s="938">
        <f>'Receita-Despesa'!N189</f>
        <v>0</v>
      </c>
      <c r="AI186" s="960"/>
      <c r="AJ186" s="961">
        <f t="shared" si="149"/>
        <v>0</v>
      </c>
      <c r="AK186" s="962" t="e">
        <f t="shared" si="161"/>
        <v>#DIV/0!</v>
      </c>
      <c r="AL186" s="938">
        <f>'Receita-Despesa'!O189</f>
        <v>0</v>
      </c>
      <c r="AM186" s="960"/>
      <c r="AN186" s="961">
        <f t="shared" si="150"/>
        <v>0</v>
      </c>
      <c r="AO186" s="962" t="e">
        <f t="shared" si="162"/>
        <v>#DIV/0!</v>
      </c>
      <c r="AP186" s="938">
        <f>'Receita-Despesa'!P189</f>
        <v>0</v>
      </c>
      <c r="AQ186" s="960"/>
      <c r="AR186" s="961">
        <f t="shared" si="151"/>
        <v>0</v>
      </c>
      <c r="AS186" s="962" t="e">
        <f t="shared" si="163"/>
        <v>#DIV/0!</v>
      </c>
      <c r="AT186" s="938">
        <f>'Receita-Despesa'!Q189</f>
        <v>0</v>
      </c>
      <c r="AU186" s="960"/>
      <c r="AV186" s="961">
        <f t="shared" si="152"/>
        <v>0</v>
      </c>
      <c r="AW186" s="962" t="e">
        <f t="shared" si="164"/>
        <v>#DIV/0!</v>
      </c>
      <c r="AX186" s="938">
        <f>'Receita-Despesa'!R189</f>
        <v>0</v>
      </c>
      <c r="AY186" s="960"/>
      <c r="AZ186" s="961">
        <f t="shared" si="153"/>
        <v>0</v>
      </c>
      <c r="BA186" s="962" t="e">
        <f t="shared" si="165"/>
        <v>#DIV/0!</v>
      </c>
      <c r="BB186" s="924">
        <f t="shared" si="128"/>
        <v>0</v>
      </c>
      <c r="BC186" s="925">
        <f t="shared" si="128"/>
        <v>0</v>
      </c>
      <c r="BD186" s="926">
        <f t="shared" si="129"/>
        <v>0</v>
      </c>
      <c r="BE186" s="963" t="e">
        <f t="shared" si="166"/>
        <v>#DIV/0!</v>
      </c>
      <c r="BF186" s="220"/>
      <c r="BG186" s="226"/>
      <c r="BH186" s="220"/>
      <c r="BI186" s="227"/>
      <c r="BJ186" s="237"/>
      <c r="BK186" s="237"/>
      <c r="BL186" s="237"/>
      <c r="BM186" s="237"/>
      <c r="BN186" s="249"/>
      <c r="BO186" s="237"/>
      <c r="BP186" s="237"/>
      <c r="BQ186" s="237"/>
      <c r="BR186" s="237"/>
      <c r="BS186" s="239"/>
      <c r="BU186" s="100"/>
      <c r="BV186" s="100"/>
    </row>
    <row r="187" spans="1:74" x14ac:dyDescent="0.3">
      <c r="A187" s="874"/>
      <c r="B187" s="234"/>
      <c r="C187" s="104"/>
      <c r="D187" s="106" t="str">
        <f>'Receita-Despesa'!D190</f>
        <v xml:space="preserve">        9 - </v>
      </c>
      <c r="E187" s="584"/>
      <c r="F187" s="938">
        <f>'Receita-Despesa'!G190</f>
        <v>0</v>
      </c>
      <c r="G187" s="960"/>
      <c r="H187" s="961">
        <f t="shared" si="127"/>
        <v>0</v>
      </c>
      <c r="I187" s="962" t="e">
        <f t="shared" si="154"/>
        <v>#DIV/0!</v>
      </c>
      <c r="J187" s="938">
        <f>'Receita-Despesa'!H190</f>
        <v>0</v>
      </c>
      <c r="K187" s="960"/>
      <c r="L187" s="961">
        <f t="shared" si="143"/>
        <v>0</v>
      </c>
      <c r="M187" s="962" t="e">
        <f t="shared" si="155"/>
        <v>#DIV/0!</v>
      </c>
      <c r="N187" s="938">
        <f>'Receita-Despesa'!I190</f>
        <v>0</v>
      </c>
      <c r="O187" s="960"/>
      <c r="P187" s="961">
        <f t="shared" si="144"/>
        <v>0</v>
      </c>
      <c r="Q187" s="962" t="e">
        <f t="shared" si="156"/>
        <v>#DIV/0!</v>
      </c>
      <c r="R187" s="938">
        <f>'Receita-Despesa'!J190</f>
        <v>0</v>
      </c>
      <c r="S187" s="960"/>
      <c r="T187" s="961">
        <f t="shared" si="145"/>
        <v>0</v>
      </c>
      <c r="U187" s="962" t="e">
        <f t="shared" si="157"/>
        <v>#DIV/0!</v>
      </c>
      <c r="V187" s="938">
        <f>'Receita-Despesa'!K190</f>
        <v>0</v>
      </c>
      <c r="W187" s="960"/>
      <c r="X187" s="961">
        <f t="shared" si="146"/>
        <v>0</v>
      </c>
      <c r="Y187" s="962" t="e">
        <f t="shared" si="158"/>
        <v>#DIV/0!</v>
      </c>
      <c r="Z187" s="938">
        <f>'Receita-Despesa'!L190</f>
        <v>0</v>
      </c>
      <c r="AA187" s="960"/>
      <c r="AB187" s="961">
        <f t="shared" si="147"/>
        <v>0</v>
      </c>
      <c r="AC187" s="962" t="e">
        <f t="shared" si="159"/>
        <v>#DIV/0!</v>
      </c>
      <c r="AD187" s="938">
        <f>'Receita-Despesa'!M190</f>
        <v>0</v>
      </c>
      <c r="AE187" s="960"/>
      <c r="AF187" s="961">
        <f t="shared" si="148"/>
        <v>0</v>
      </c>
      <c r="AG187" s="962" t="e">
        <f t="shared" si="160"/>
        <v>#DIV/0!</v>
      </c>
      <c r="AH187" s="938">
        <f>'Receita-Despesa'!N190</f>
        <v>0</v>
      </c>
      <c r="AI187" s="960"/>
      <c r="AJ187" s="961">
        <f t="shared" si="149"/>
        <v>0</v>
      </c>
      <c r="AK187" s="962" t="e">
        <f t="shared" si="161"/>
        <v>#DIV/0!</v>
      </c>
      <c r="AL187" s="938">
        <f>'Receita-Despesa'!O190</f>
        <v>0</v>
      </c>
      <c r="AM187" s="960"/>
      <c r="AN187" s="961">
        <f t="shared" si="150"/>
        <v>0</v>
      </c>
      <c r="AO187" s="962" t="e">
        <f t="shared" si="162"/>
        <v>#DIV/0!</v>
      </c>
      <c r="AP187" s="938">
        <f>'Receita-Despesa'!P190</f>
        <v>0</v>
      </c>
      <c r="AQ187" s="960"/>
      <c r="AR187" s="961">
        <f t="shared" si="151"/>
        <v>0</v>
      </c>
      <c r="AS187" s="962" t="e">
        <f t="shared" si="163"/>
        <v>#DIV/0!</v>
      </c>
      <c r="AT187" s="938">
        <f>'Receita-Despesa'!Q190</f>
        <v>0</v>
      </c>
      <c r="AU187" s="960"/>
      <c r="AV187" s="961">
        <f t="shared" si="152"/>
        <v>0</v>
      </c>
      <c r="AW187" s="962" t="e">
        <f t="shared" si="164"/>
        <v>#DIV/0!</v>
      </c>
      <c r="AX187" s="938">
        <f>'Receita-Despesa'!R190</f>
        <v>0</v>
      </c>
      <c r="AY187" s="960"/>
      <c r="AZ187" s="961">
        <f t="shared" si="153"/>
        <v>0</v>
      </c>
      <c r="BA187" s="962" t="e">
        <f t="shared" si="165"/>
        <v>#DIV/0!</v>
      </c>
      <c r="BB187" s="924">
        <f t="shared" si="128"/>
        <v>0</v>
      </c>
      <c r="BC187" s="925">
        <f t="shared" si="128"/>
        <v>0</v>
      </c>
      <c r="BD187" s="926">
        <f t="shared" si="129"/>
        <v>0</v>
      </c>
      <c r="BE187" s="963" t="e">
        <f t="shared" si="166"/>
        <v>#DIV/0!</v>
      </c>
      <c r="BF187" s="220"/>
      <c r="BG187" s="226"/>
      <c r="BH187" s="220"/>
      <c r="BI187" s="227"/>
      <c r="BJ187" s="237"/>
      <c r="BK187" s="237"/>
      <c r="BL187" s="237"/>
      <c r="BM187" s="237"/>
      <c r="BN187" s="249"/>
      <c r="BO187" s="237"/>
      <c r="BP187" s="237"/>
      <c r="BQ187" s="237"/>
      <c r="BR187" s="237"/>
      <c r="BS187" s="239"/>
      <c r="BU187" s="100"/>
      <c r="BV187" s="100"/>
    </row>
    <row r="188" spans="1:74" x14ac:dyDescent="0.3">
      <c r="A188" s="874"/>
      <c r="B188" s="234"/>
      <c r="C188" s="104"/>
      <c r="D188" s="106" t="str">
        <f>'Receita-Despesa'!D191</f>
        <v xml:space="preserve">        10 -</v>
      </c>
      <c r="E188" s="584"/>
      <c r="F188" s="938">
        <f>'Receita-Despesa'!G191</f>
        <v>0</v>
      </c>
      <c r="G188" s="960"/>
      <c r="H188" s="961">
        <f t="shared" si="127"/>
        <v>0</v>
      </c>
      <c r="I188" s="962" t="e">
        <f t="shared" si="154"/>
        <v>#DIV/0!</v>
      </c>
      <c r="J188" s="938">
        <f>'Receita-Despesa'!H191</f>
        <v>0</v>
      </c>
      <c r="K188" s="960"/>
      <c r="L188" s="961">
        <f t="shared" si="143"/>
        <v>0</v>
      </c>
      <c r="M188" s="962" t="e">
        <f t="shared" si="155"/>
        <v>#DIV/0!</v>
      </c>
      <c r="N188" s="938">
        <f>'Receita-Despesa'!I191</f>
        <v>0</v>
      </c>
      <c r="O188" s="960"/>
      <c r="P188" s="961">
        <f t="shared" si="144"/>
        <v>0</v>
      </c>
      <c r="Q188" s="962" t="e">
        <f t="shared" si="156"/>
        <v>#DIV/0!</v>
      </c>
      <c r="R188" s="938">
        <f>'Receita-Despesa'!J191</f>
        <v>0</v>
      </c>
      <c r="S188" s="960"/>
      <c r="T188" s="961">
        <f t="shared" si="145"/>
        <v>0</v>
      </c>
      <c r="U188" s="962" t="e">
        <f t="shared" si="157"/>
        <v>#DIV/0!</v>
      </c>
      <c r="V188" s="938">
        <f>'Receita-Despesa'!K191</f>
        <v>0</v>
      </c>
      <c r="W188" s="960"/>
      <c r="X188" s="961">
        <f t="shared" si="146"/>
        <v>0</v>
      </c>
      <c r="Y188" s="962" t="e">
        <f t="shared" si="158"/>
        <v>#DIV/0!</v>
      </c>
      <c r="Z188" s="938">
        <f>'Receita-Despesa'!L191</f>
        <v>0</v>
      </c>
      <c r="AA188" s="960"/>
      <c r="AB188" s="961">
        <f t="shared" si="147"/>
        <v>0</v>
      </c>
      <c r="AC188" s="962" t="e">
        <f t="shared" si="159"/>
        <v>#DIV/0!</v>
      </c>
      <c r="AD188" s="938">
        <f>'Receita-Despesa'!M191</f>
        <v>0</v>
      </c>
      <c r="AE188" s="960"/>
      <c r="AF188" s="961">
        <f t="shared" si="148"/>
        <v>0</v>
      </c>
      <c r="AG188" s="962" t="e">
        <f t="shared" si="160"/>
        <v>#DIV/0!</v>
      </c>
      <c r="AH188" s="938">
        <f>'Receita-Despesa'!N191</f>
        <v>0</v>
      </c>
      <c r="AI188" s="960"/>
      <c r="AJ188" s="961">
        <f t="shared" si="149"/>
        <v>0</v>
      </c>
      <c r="AK188" s="962" t="e">
        <f t="shared" si="161"/>
        <v>#DIV/0!</v>
      </c>
      <c r="AL188" s="938">
        <f>'Receita-Despesa'!O191</f>
        <v>0</v>
      </c>
      <c r="AM188" s="960"/>
      <c r="AN188" s="961">
        <f t="shared" si="150"/>
        <v>0</v>
      </c>
      <c r="AO188" s="962" t="e">
        <f t="shared" si="162"/>
        <v>#DIV/0!</v>
      </c>
      <c r="AP188" s="938">
        <f>'Receita-Despesa'!P191</f>
        <v>0</v>
      </c>
      <c r="AQ188" s="960"/>
      <c r="AR188" s="961">
        <f t="shared" si="151"/>
        <v>0</v>
      </c>
      <c r="AS188" s="962" t="e">
        <f t="shared" si="163"/>
        <v>#DIV/0!</v>
      </c>
      <c r="AT188" s="938">
        <f>'Receita-Despesa'!Q191</f>
        <v>0</v>
      </c>
      <c r="AU188" s="960"/>
      <c r="AV188" s="961">
        <f t="shared" si="152"/>
        <v>0</v>
      </c>
      <c r="AW188" s="962" t="e">
        <f t="shared" si="164"/>
        <v>#DIV/0!</v>
      </c>
      <c r="AX188" s="938">
        <f>'Receita-Despesa'!R191</f>
        <v>0</v>
      </c>
      <c r="AY188" s="960"/>
      <c r="AZ188" s="961">
        <f t="shared" si="153"/>
        <v>0</v>
      </c>
      <c r="BA188" s="962" t="e">
        <f t="shared" si="165"/>
        <v>#DIV/0!</v>
      </c>
      <c r="BB188" s="924">
        <f t="shared" si="128"/>
        <v>0</v>
      </c>
      <c r="BC188" s="925">
        <f t="shared" si="128"/>
        <v>0</v>
      </c>
      <c r="BD188" s="926">
        <f t="shared" si="129"/>
        <v>0</v>
      </c>
      <c r="BE188" s="963" t="e">
        <f t="shared" si="166"/>
        <v>#DIV/0!</v>
      </c>
      <c r="BF188" s="220"/>
      <c r="BG188" s="226"/>
      <c r="BH188" s="220"/>
      <c r="BI188" s="227"/>
      <c r="BJ188" s="237"/>
      <c r="BK188" s="237"/>
      <c r="BL188" s="237"/>
      <c r="BM188" s="237"/>
      <c r="BN188" s="249"/>
      <c r="BO188" s="237"/>
      <c r="BP188" s="237"/>
      <c r="BQ188" s="237"/>
      <c r="BR188" s="237"/>
      <c r="BS188" s="239"/>
      <c r="BU188" s="100"/>
      <c r="BV188" s="100"/>
    </row>
    <row r="189" spans="1:74" x14ac:dyDescent="0.3">
      <c r="A189" s="874"/>
      <c r="B189" s="234"/>
      <c r="C189" s="104"/>
      <c r="D189" s="106" t="str">
        <f>'Receita-Despesa'!D192</f>
        <v xml:space="preserve">        11 -</v>
      </c>
      <c r="E189" s="584"/>
      <c r="F189" s="938">
        <f>'Receita-Despesa'!G192</f>
        <v>0</v>
      </c>
      <c r="G189" s="960"/>
      <c r="H189" s="961">
        <f t="shared" si="127"/>
        <v>0</v>
      </c>
      <c r="I189" s="962" t="e">
        <f t="shared" si="154"/>
        <v>#DIV/0!</v>
      </c>
      <c r="J189" s="938">
        <f>'Receita-Despesa'!H192</f>
        <v>0</v>
      </c>
      <c r="K189" s="960"/>
      <c r="L189" s="961">
        <f t="shared" si="143"/>
        <v>0</v>
      </c>
      <c r="M189" s="962" t="e">
        <f t="shared" si="155"/>
        <v>#DIV/0!</v>
      </c>
      <c r="N189" s="938">
        <f>'Receita-Despesa'!I192</f>
        <v>0</v>
      </c>
      <c r="O189" s="960"/>
      <c r="P189" s="961">
        <f t="shared" si="144"/>
        <v>0</v>
      </c>
      <c r="Q189" s="962" t="e">
        <f t="shared" si="156"/>
        <v>#DIV/0!</v>
      </c>
      <c r="R189" s="938">
        <f>'Receita-Despesa'!J192</f>
        <v>0</v>
      </c>
      <c r="S189" s="960"/>
      <c r="T189" s="961">
        <f t="shared" si="145"/>
        <v>0</v>
      </c>
      <c r="U189" s="962" t="e">
        <f t="shared" si="157"/>
        <v>#DIV/0!</v>
      </c>
      <c r="V189" s="938">
        <f>'Receita-Despesa'!K192</f>
        <v>0</v>
      </c>
      <c r="W189" s="960"/>
      <c r="X189" s="961">
        <f t="shared" si="146"/>
        <v>0</v>
      </c>
      <c r="Y189" s="962" t="e">
        <f t="shared" si="158"/>
        <v>#DIV/0!</v>
      </c>
      <c r="Z189" s="938">
        <f>'Receita-Despesa'!L192</f>
        <v>0</v>
      </c>
      <c r="AA189" s="960"/>
      <c r="AB189" s="961">
        <f t="shared" si="147"/>
        <v>0</v>
      </c>
      <c r="AC189" s="962" t="e">
        <f t="shared" si="159"/>
        <v>#DIV/0!</v>
      </c>
      <c r="AD189" s="938">
        <f>'Receita-Despesa'!M192</f>
        <v>0</v>
      </c>
      <c r="AE189" s="960"/>
      <c r="AF189" s="961">
        <f t="shared" si="148"/>
        <v>0</v>
      </c>
      <c r="AG189" s="962" t="e">
        <f t="shared" si="160"/>
        <v>#DIV/0!</v>
      </c>
      <c r="AH189" s="938">
        <f>'Receita-Despesa'!N192</f>
        <v>0</v>
      </c>
      <c r="AI189" s="960"/>
      <c r="AJ189" s="961">
        <f t="shared" si="149"/>
        <v>0</v>
      </c>
      <c r="AK189" s="962" t="e">
        <f t="shared" si="161"/>
        <v>#DIV/0!</v>
      </c>
      <c r="AL189" s="938">
        <f>'Receita-Despesa'!O192</f>
        <v>0</v>
      </c>
      <c r="AM189" s="960"/>
      <c r="AN189" s="961">
        <f t="shared" si="150"/>
        <v>0</v>
      </c>
      <c r="AO189" s="962" t="e">
        <f t="shared" si="162"/>
        <v>#DIV/0!</v>
      </c>
      <c r="AP189" s="938">
        <f>'Receita-Despesa'!P192</f>
        <v>0</v>
      </c>
      <c r="AQ189" s="960"/>
      <c r="AR189" s="961">
        <f t="shared" si="151"/>
        <v>0</v>
      </c>
      <c r="AS189" s="962" t="e">
        <f t="shared" si="163"/>
        <v>#DIV/0!</v>
      </c>
      <c r="AT189" s="938">
        <f>'Receita-Despesa'!Q192</f>
        <v>0</v>
      </c>
      <c r="AU189" s="960"/>
      <c r="AV189" s="961">
        <f t="shared" si="152"/>
        <v>0</v>
      </c>
      <c r="AW189" s="962" t="e">
        <f t="shared" si="164"/>
        <v>#DIV/0!</v>
      </c>
      <c r="AX189" s="938">
        <f>'Receita-Despesa'!R192</f>
        <v>0</v>
      </c>
      <c r="AY189" s="960"/>
      <c r="AZ189" s="961">
        <f t="shared" si="153"/>
        <v>0</v>
      </c>
      <c r="BA189" s="962" t="e">
        <f t="shared" si="165"/>
        <v>#DIV/0!</v>
      </c>
      <c r="BB189" s="924">
        <f t="shared" si="128"/>
        <v>0</v>
      </c>
      <c r="BC189" s="925">
        <f t="shared" si="128"/>
        <v>0</v>
      </c>
      <c r="BD189" s="926">
        <f t="shared" si="129"/>
        <v>0</v>
      </c>
      <c r="BE189" s="963" t="e">
        <f t="shared" si="166"/>
        <v>#DIV/0!</v>
      </c>
      <c r="BF189" s="220"/>
      <c r="BG189" s="226"/>
      <c r="BH189" s="220"/>
      <c r="BI189" s="227"/>
      <c r="BJ189" s="237"/>
      <c r="BK189" s="237"/>
      <c r="BL189" s="237"/>
      <c r="BM189" s="237"/>
      <c r="BN189" s="249"/>
      <c r="BO189" s="237"/>
      <c r="BP189" s="237"/>
      <c r="BQ189" s="237"/>
      <c r="BR189" s="237"/>
      <c r="BS189" s="239"/>
      <c r="BU189" s="100"/>
      <c r="BV189" s="100"/>
    </row>
    <row r="190" spans="1:74" x14ac:dyDescent="0.3">
      <c r="A190" s="874"/>
      <c r="B190" s="234"/>
      <c r="C190" s="104"/>
      <c r="D190" s="106" t="str">
        <f>'Receita-Despesa'!D193</f>
        <v xml:space="preserve">        12 -</v>
      </c>
      <c r="E190" s="584"/>
      <c r="F190" s="938">
        <f>'Receita-Despesa'!G193</f>
        <v>0</v>
      </c>
      <c r="G190" s="960"/>
      <c r="H190" s="961">
        <f t="shared" si="127"/>
        <v>0</v>
      </c>
      <c r="I190" s="962" t="e">
        <f t="shared" si="154"/>
        <v>#DIV/0!</v>
      </c>
      <c r="J190" s="938">
        <f>'Receita-Despesa'!H193</f>
        <v>0</v>
      </c>
      <c r="K190" s="960"/>
      <c r="L190" s="961">
        <f t="shared" si="143"/>
        <v>0</v>
      </c>
      <c r="M190" s="962" t="e">
        <f t="shared" si="155"/>
        <v>#DIV/0!</v>
      </c>
      <c r="N190" s="938">
        <f>'Receita-Despesa'!I193</f>
        <v>0</v>
      </c>
      <c r="O190" s="960"/>
      <c r="P190" s="961">
        <f t="shared" si="144"/>
        <v>0</v>
      </c>
      <c r="Q190" s="962" t="e">
        <f t="shared" si="156"/>
        <v>#DIV/0!</v>
      </c>
      <c r="R190" s="938">
        <f>'Receita-Despesa'!J193</f>
        <v>0</v>
      </c>
      <c r="S190" s="960"/>
      <c r="T190" s="961">
        <f t="shared" si="145"/>
        <v>0</v>
      </c>
      <c r="U190" s="962" t="e">
        <f t="shared" si="157"/>
        <v>#DIV/0!</v>
      </c>
      <c r="V190" s="938">
        <f>'Receita-Despesa'!K193</f>
        <v>0</v>
      </c>
      <c r="W190" s="960"/>
      <c r="X190" s="961">
        <f t="shared" si="146"/>
        <v>0</v>
      </c>
      <c r="Y190" s="962" t="e">
        <f t="shared" si="158"/>
        <v>#DIV/0!</v>
      </c>
      <c r="Z190" s="938">
        <f>'Receita-Despesa'!L193</f>
        <v>0</v>
      </c>
      <c r="AA190" s="960"/>
      <c r="AB190" s="961">
        <f t="shared" si="147"/>
        <v>0</v>
      </c>
      <c r="AC190" s="962" t="e">
        <f t="shared" si="159"/>
        <v>#DIV/0!</v>
      </c>
      <c r="AD190" s="938">
        <f>'Receita-Despesa'!M193</f>
        <v>0</v>
      </c>
      <c r="AE190" s="960"/>
      <c r="AF190" s="961">
        <f t="shared" si="148"/>
        <v>0</v>
      </c>
      <c r="AG190" s="962" t="e">
        <f t="shared" si="160"/>
        <v>#DIV/0!</v>
      </c>
      <c r="AH190" s="938">
        <f>'Receita-Despesa'!N193</f>
        <v>0</v>
      </c>
      <c r="AI190" s="960"/>
      <c r="AJ190" s="961">
        <f t="shared" si="149"/>
        <v>0</v>
      </c>
      <c r="AK190" s="962" t="e">
        <f t="shared" si="161"/>
        <v>#DIV/0!</v>
      </c>
      <c r="AL190" s="938">
        <f>'Receita-Despesa'!O193</f>
        <v>0</v>
      </c>
      <c r="AM190" s="960"/>
      <c r="AN190" s="961">
        <f t="shared" si="150"/>
        <v>0</v>
      </c>
      <c r="AO190" s="962" t="e">
        <f t="shared" si="162"/>
        <v>#DIV/0!</v>
      </c>
      <c r="AP190" s="938">
        <f>'Receita-Despesa'!P193</f>
        <v>0</v>
      </c>
      <c r="AQ190" s="960"/>
      <c r="AR190" s="961">
        <f t="shared" si="151"/>
        <v>0</v>
      </c>
      <c r="AS190" s="962" t="e">
        <f t="shared" si="163"/>
        <v>#DIV/0!</v>
      </c>
      <c r="AT190" s="938">
        <f>'Receita-Despesa'!Q193</f>
        <v>0</v>
      </c>
      <c r="AU190" s="960"/>
      <c r="AV190" s="961">
        <f t="shared" si="152"/>
        <v>0</v>
      </c>
      <c r="AW190" s="962" t="e">
        <f t="shared" si="164"/>
        <v>#DIV/0!</v>
      </c>
      <c r="AX190" s="938">
        <f>'Receita-Despesa'!R193</f>
        <v>0</v>
      </c>
      <c r="AY190" s="960"/>
      <c r="AZ190" s="961">
        <f t="shared" si="153"/>
        <v>0</v>
      </c>
      <c r="BA190" s="962" t="e">
        <f t="shared" si="165"/>
        <v>#DIV/0!</v>
      </c>
      <c r="BB190" s="924">
        <f t="shared" si="128"/>
        <v>0</v>
      </c>
      <c r="BC190" s="925">
        <f t="shared" si="128"/>
        <v>0</v>
      </c>
      <c r="BD190" s="926">
        <f t="shared" si="129"/>
        <v>0</v>
      </c>
      <c r="BE190" s="963" t="e">
        <f t="shared" si="166"/>
        <v>#DIV/0!</v>
      </c>
      <c r="BF190" s="220"/>
      <c r="BG190" s="226"/>
      <c r="BH190" s="220"/>
      <c r="BI190" s="227"/>
      <c r="BJ190" s="237"/>
      <c r="BK190" s="237"/>
      <c r="BL190" s="237"/>
      <c r="BM190" s="237"/>
      <c r="BN190" s="249"/>
      <c r="BO190" s="237"/>
      <c r="BP190" s="237"/>
      <c r="BQ190" s="237"/>
      <c r="BR190" s="237"/>
      <c r="BS190" s="239"/>
      <c r="BU190" s="100"/>
      <c r="BV190" s="100"/>
    </row>
    <row r="191" spans="1:74" x14ac:dyDescent="0.3">
      <c r="A191" s="874"/>
      <c r="B191" s="234"/>
      <c r="C191" s="104"/>
      <c r="D191" s="106" t="str">
        <f>'Receita-Despesa'!D194</f>
        <v xml:space="preserve">        13 -</v>
      </c>
      <c r="E191" s="584"/>
      <c r="F191" s="938">
        <f>'Receita-Despesa'!G194</f>
        <v>0</v>
      </c>
      <c r="G191" s="960"/>
      <c r="H191" s="961">
        <f t="shared" si="127"/>
        <v>0</v>
      </c>
      <c r="I191" s="962" t="e">
        <f t="shared" si="154"/>
        <v>#DIV/0!</v>
      </c>
      <c r="J191" s="938">
        <f>'Receita-Despesa'!H194</f>
        <v>0</v>
      </c>
      <c r="K191" s="960"/>
      <c r="L191" s="961">
        <f t="shared" si="143"/>
        <v>0</v>
      </c>
      <c r="M191" s="962" t="e">
        <f t="shared" si="155"/>
        <v>#DIV/0!</v>
      </c>
      <c r="N191" s="938">
        <f>'Receita-Despesa'!I194</f>
        <v>0</v>
      </c>
      <c r="O191" s="960"/>
      <c r="P191" s="961">
        <f t="shared" si="144"/>
        <v>0</v>
      </c>
      <c r="Q191" s="962" t="e">
        <f t="shared" si="156"/>
        <v>#DIV/0!</v>
      </c>
      <c r="R191" s="938">
        <f>'Receita-Despesa'!J194</f>
        <v>0</v>
      </c>
      <c r="S191" s="960"/>
      <c r="T191" s="961">
        <f t="shared" si="145"/>
        <v>0</v>
      </c>
      <c r="U191" s="962" t="e">
        <f t="shared" si="157"/>
        <v>#DIV/0!</v>
      </c>
      <c r="V191" s="938">
        <f>'Receita-Despesa'!K194</f>
        <v>0</v>
      </c>
      <c r="W191" s="960"/>
      <c r="X191" s="961">
        <f t="shared" si="146"/>
        <v>0</v>
      </c>
      <c r="Y191" s="962" t="e">
        <f t="shared" si="158"/>
        <v>#DIV/0!</v>
      </c>
      <c r="Z191" s="938">
        <f>'Receita-Despesa'!L194</f>
        <v>0</v>
      </c>
      <c r="AA191" s="960"/>
      <c r="AB191" s="961">
        <f t="shared" si="147"/>
        <v>0</v>
      </c>
      <c r="AC191" s="962" t="e">
        <f t="shared" si="159"/>
        <v>#DIV/0!</v>
      </c>
      <c r="AD191" s="938">
        <f>'Receita-Despesa'!M194</f>
        <v>0</v>
      </c>
      <c r="AE191" s="960"/>
      <c r="AF191" s="961">
        <f t="shared" si="148"/>
        <v>0</v>
      </c>
      <c r="AG191" s="962" t="e">
        <f t="shared" si="160"/>
        <v>#DIV/0!</v>
      </c>
      <c r="AH191" s="938">
        <f>'Receita-Despesa'!N194</f>
        <v>0</v>
      </c>
      <c r="AI191" s="960"/>
      <c r="AJ191" s="961">
        <f t="shared" si="149"/>
        <v>0</v>
      </c>
      <c r="AK191" s="962" t="e">
        <f t="shared" si="161"/>
        <v>#DIV/0!</v>
      </c>
      <c r="AL191" s="938">
        <f>'Receita-Despesa'!O194</f>
        <v>0</v>
      </c>
      <c r="AM191" s="960"/>
      <c r="AN191" s="961">
        <f t="shared" si="150"/>
        <v>0</v>
      </c>
      <c r="AO191" s="962" t="e">
        <f t="shared" si="162"/>
        <v>#DIV/0!</v>
      </c>
      <c r="AP191" s="938">
        <f>'Receita-Despesa'!P194</f>
        <v>0</v>
      </c>
      <c r="AQ191" s="960"/>
      <c r="AR191" s="961">
        <f t="shared" si="151"/>
        <v>0</v>
      </c>
      <c r="AS191" s="962" t="e">
        <f t="shared" si="163"/>
        <v>#DIV/0!</v>
      </c>
      <c r="AT191" s="938">
        <f>'Receita-Despesa'!Q194</f>
        <v>0</v>
      </c>
      <c r="AU191" s="960"/>
      <c r="AV191" s="961">
        <f t="shared" si="152"/>
        <v>0</v>
      </c>
      <c r="AW191" s="962" t="e">
        <f t="shared" si="164"/>
        <v>#DIV/0!</v>
      </c>
      <c r="AX191" s="938">
        <f>'Receita-Despesa'!R194</f>
        <v>0</v>
      </c>
      <c r="AY191" s="960"/>
      <c r="AZ191" s="961">
        <f t="shared" si="153"/>
        <v>0</v>
      </c>
      <c r="BA191" s="962" t="e">
        <f t="shared" si="165"/>
        <v>#DIV/0!</v>
      </c>
      <c r="BB191" s="924">
        <f t="shared" si="128"/>
        <v>0</v>
      </c>
      <c r="BC191" s="925">
        <f t="shared" si="128"/>
        <v>0</v>
      </c>
      <c r="BD191" s="926">
        <f t="shared" si="129"/>
        <v>0</v>
      </c>
      <c r="BE191" s="963" t="e">
        <f t="shared" si="166"/>
        <v>#DIV/0!</v>
      </c>
      <c r="BF191" s="220"/>
      <c r="BG191" s="226"/>
      <c r="BH191" s="220"/>
      <c r="BI191" s="227"/>
      <c r="BJ191" s="237"/>
      <c r="BK191" s="237"/>
      <c r="BL191" s="237"/>
      <c r="BM191" s="237"/>
      <c r="BN191" s="249"/>
      <c r="BO191" s="237"/>
      <c r="BP191" s="237"/>
      <c r="BQ191" s="237"/>
      <c r="BR191" s="237"/>
      <c r="BS191" s="239"/>
      <c r="BU191" s="100"/>
      <c r="BV191" s="100"/>
    </row>
    <row r="192" spans="1:74" x14ac:dyDescent="0.3">
      <c r="A192" s="874"/>
      <c r="B192" s="234"/>
      <c r="C192" s="104"/>
      <c r="D192" s="106" t="str">
        <f>'Receita-Despesa'!D195</f>
        <v xml:space="preserve">        14 - </v>
      </c>
      <c r="E192" s="584"/>
      <c r="F192" s="938">
        <f>'Receita-Despesa'!G195</f>
        <v>0</v>
      </c>
      <c r="G192" s="960"/>
      <c r="H192" s="961">
        <f t="shared" si="127"/>
        <v>0</v>
      </c>
      <c r="I192" s="962" t="e">
        <f t="shared" si="154"/>
        <v>#DIV/0!</v>
      </c>
      <c r="J192" s="938">
        <f>'Receita-Despesa'!H195</f>
        <v>0</v>
      </c>
      <c r="K192" s="960"/>
      <c r="L192" s="961">
        <f t="shared" si="143"/>
        <v>0</v>
      </c>
      <c r="M192" s="962" t="e">
        <f t="shared" si="155"/>
        <v>#DIV/0!</v>
      </c>
      <c r="N192" s="938">
        <f>'Receita-Despesa'!I195</f>
        <v>0</v>
      </c>
      <c r="O192" s="960"/>
      <c r="P192" s="961">
        <f t="shared" si="144"/>
        <v>0</v>
      </c>
      <c r="Q192" s="962" t="e">
        <f t="shared" si="156"/>
        <v>#DIV/0!</v>
      </c>
      <c r="R192" s="938">
        <f>'Receita-Despesa'!J195</f>
        <v>0</v>
      </c>
      <c r="S192" s="960"/>
      <c r="T192" s="961">
        <f t="shared" si="145"/>
        <v>0</v>
      </c>
      <c r="U192" s="962" t="e">
        <f t="shared" si="157"/>
        <v>#DIV/0!</v>
      </c>
      <c r="V192" s="938">
        <f>'Receita-Despesa'!K195</f>
        <v>0</v>
      </c>
      <c r="W192" s="960"/>
      <c r="X192" s="961">
        <f t="shared" si="146"/>
        <v>0</v>
      </c>
      <c r="Y192" s="962" t="e">
        <f t="shared" si="158"/>
        <v>#DIV/0!</v>
      </c>
      <c r="Z192" s="938">
        <f>'Receita-Despesa'!L195</f>
        <v>0</v>
      </c>
      <c r="AA192" s="960"/>
      <c r="AB192" s="961">
        <f t="shared" si="147"/>
        <v>0</v>
      </c>
      <c r="AC192" s="962" t="e">
        <f t="shared" si="159"/>
        <v>#DIV/0!</v>
      </c>
      <c r="AD192" s="938">
        <f>'Receita-Despesa'!M195</f>
        <v>0</v>
      </c>
      <c r="AE192" s="960"/>
      <c r="AF192" s="961">
        <f t="shared" si="148"/>
        <v>0</v>
      </c>
      <c r="AG192" s="962" t="e">
        <f t="shared" si="160"/>
        <v>#DIV/0!</v>
      </c>
      <c r="AH192" s="938">
        <f>'Receita-Despesa'!N195</f>
        <v>0</v>
      </c>
      <c r="AI192" s="960"/>
      <c r="AJ192" s="961">
        <f t="shared" si="149"/>
        <v>0</v>
      </c>
      <c r="AK192" s="962" t="e">
        <f t="shared" si="161"/>
        <v>#DIV/0!</v>
      </c>
      <c r="AL192" s="938">
        <f>'Receita-Despesa'!O195</f>
        <v>0</v>
      </c>
      <c r="AM192" s="960"/>
      <c r="AN192" s="961">
        <f t="shared" si="150"/>
        <v>0</v>
      </c>
      <c r="AO192" s="962" t="e">
        <f t="shared" si="162"/>
        <v>#DIV/0!</v>
      </c>
      <c r="AP192" s="938">
        <f>'Receita-Despesa'!P195</f>
        <v>0</v>
      </c>
      <c r="AQ192" s="960"/>
      <c r="AR192" s="961">
        <f t="shared" si="151"/>
        <v>0</v>
      </c>
      <c r="AS192" s="962" t="e">
        <f t="shared" si="163"/>
        <v>#DIV/0!</v>
      </c>
      <c r="AT192" s="938">
        <f>'Receita-Despesa'!Q195</f>
        <v>0</v>
      </c>
      <c r="AU192" s="960"/>
      <c r="AV192" s="961">
        <f t="shared" si="152"/>
        <v>0</v>
      </c>
      <c r="AW192" s="962" t="e">
        <f t="shared" si="164"/>
        <v>#DIV/0!</v>
      </c>
      <c r="AX192" s="938">
        <f>'Receita-Despesa'!R195</f>
        <v>0</v>
      </c>
      <c r="AY192" s="960"/>
      <c r="AZ192" s="961">
        <f t="shared" si="153"/>
        <v>0</v>
      </c>
      <c r="BA192" s="962" t="e">
        <f t="shared" si="165"/>
        <v>#DIV/0!</v>
      </c>
      <c r="BB192" s="924">
        <f t="shared" si="128"/>
        <v>0</v>
      </c>
      <c r="BC192" s="925">
        <f t="shared" si="128"/>
        <v>0</v>
      </c>
      <c r="BD192" s="926">
        <f t="shared" si="129"/>
        <v>0</v>
      </c>
      <c r="BE192" s="963" t="e">
        <f t="shared" si="166"/>
        <v>#DIV/0!</v>
      </c>
      <c r="BF192" s="220"/>
      <c r="BG192" s="226"/>
      <c r="BH192" s="220"/>
      <c r="BI192" s="227"/>
      <c r="BJ192" s="237"/>
      <c r="BK192" s="237"/>
      <c r="BL192" s="237"/>
      <c r="BM192" s="237"/>
      <c r="BN192" s="249"/>
      <c r="BO192" s="237"/>
      <c r="BP192" s="237"/>
      <c r="BQ192" s="237"/>
      <c r="BR192" s="237"/>
      <c r="BS192" s="239"/>
      <c r="BU192" s="100"/>
      <c r="BV192" s="100"/>
    </row>
    <row r="193" spans="1:74" x14ac:dyDescent="0.3">
      <c r="A193" s="874"/>
      <c r="B193" s="234"/>
      <c r="C193" s="104"/>
      <c r="D193" s="106" t="str">
        <f>'Receita-Despesa'!D196</f>
        <v xml:space="preserve">        15 -</v>
      </c>
      <c r="E193" s="584"/>
      <c r="F193" s="938">
        <f>'Receita-Despesa'!G196</f>
        <v>0</v>
      </c>
      <c r="G193" s="960"/>
      <c r="H193" s="961">
        <f t="shared" si="127"/>
        <v>0</v>
      </c>
      <c r="I193" s="962" t="e">
        <f t="shared" si="154"/>
        <v>#DIV/0!</v>
      </c>
      <c r="J193" s="938">
        <f>'Receita-Despesa'!H196</f>
        <v>0</v>
      </c>
      <c r="K193" s="960"/>
      <c r="L193" s="961">
        <f t="shared" si="143"/>
        <v>0</v>
      </c>
      <c r="M193" s="962" t="e">
        <f t="shared" si="155"/>
        <v>#DIV/0!</v>
      </c>
      <c r="N193" s="938">
        <f>'Receita-Despesa'!I196</f>
        <v>0</v>
      </c>
      <c r="O193" s="960"/>
      <c r="P193" s="961">
        <f t="shared" si="144"/>
        <v>0</v>
      </c>
      <c r="Q193" s="962" t="e">
        <f t="shared" si="156"/>
        <v>#DIV/0!</v>
      </c>
      <c r="R193" s="938">
        <f>'Receita-Despesa'!J196</f>
        <v>0</v>
      </c>
      <c r="S193" s="960"/>
      <c r="T193" s="961">
        <f t="shared" si="145"/>
        <v>0</v>
      </c>
      <c r="U193" s="962" t="e">
        <f t="shared" si="157"/>
        <v>#DIV/0!</v>
      </c>
      <c r="V193" s="938">
        <f>'Receita-Despesa'!K196</f>
        <v>0</v>
      </c>
      <c r="W193" s="960"/>
      <c r="X193" s="961">
        <f t="shared" si="146"/>
        <v>0</v>
      </c>
      <c r="Y193" s="962" t="e">
        <f t="shared" si="158"/>
        <v>#DIV/0!</v>
      </c>
      <c r="Z193" s="938">
        <f>'Receita-Despesa'!L196</f>
        <v>0</v>
      </c>
      <c r="AA193" s="960"/>
      <c r="AB193" s="961">
        <f t="shared" si="147"/>
        <v>0</v>
      </c>
      <c r="AC193" s="962" t="e">
        <f t="shared" si="159"/>
        <v>#DIV/0!</v>
      </c>
      <c r="AD193" s="938">
        <f>'Receita-Despesa'!M196</f>
        <v>0</v>
      </c>
      <c r="AE193" s="960"/>
      <c r="AF193" s="961">
        <f t="shared" si="148"/>
        <v>0</v>
      </c>
      <c r="AG193" s="962" t="e">
        <f t="shared" si="160"/>
        <v>#DIV/0!</v>
      </c>
      <c r="AH193" s="938">
        <f>'Receita-Despesa'!N196</f>
        <v>0</v>
      </c>
      <c r="AI193" s="960"/>
      <c r="AJ193" s="961">
        <f t="shared" si="149"/>
        <v>0</v>
      </c>
      <c r="AK193" s="962" t="e">
        <f t="shared" si="161"/>
        <v>#DIV/0!</v>
      </c>
      <c r="AL193" s="938">
        <f>'Receita-Despesa'!O196</f>
        <v>0</v>
      </c>
      <c r="AM193" s="960"/>
      <c r="AN193" s="961">
        <f t="shared" si="150"/>
        <v>0</v>
      </c>
      <c r="AO193" s="962" t="e">
        <f t="shared" si="162"/>
        <v>#DIV/0!</v>
      </c>
      <c r="AP193" s="938">
        <f>'Receita-Despesa'!P196</f>
        <v>0</v>
      </c>
      <c r="AQ193" s="960"/>
      <c r="AR193" s="961">
        <f t="shared" si="151"/>
        <v>0</v>
      </c>
      <c r="AS193" s="962" t="e">
        <f t="shared" si="163"/>
        <v>#DIV/0!</v>
      </c>
      <c r="AT193" s="938">
        <f>'Receita-Despesa'!Q196</f>
        <v>0</v>
      </c>
      <c r="AU193" s="960"/>
      <c r="AV193" s="961">
        <f t="shared" si="152"/>
        <v>0</v>
      </c>
      <c r="AW193" s="962" t="e">
        <f t="shared" si="164"/>
        <v>#DIV/0!</v>
      </c>
      <c r="AX193" s="938">
        <f>'Receita-Despesa'!R196</f>
        <v>0</v>
      </c>
      <c r="AY193" s="960"/>
      <c r="AZ193" s="961">
        <f t="shared" si="153"/>
        <v>0</v>
      </c>
      <c r="BA193" s="962" t="e">
        <f t="shared" si="165"/>
        <v>#DIV/0!</v>
      </c>
      <c r="BB193" s="924">
        <f t="shared" si="128"/>
        <v>0</v>
      </c>
      <c r="BC193" s="925">
        <f t="shared" si="128"/>
        <v>0</v>
      </c>
      <c r="BD193" s="926">
        <f t="shared" si="129"/>
        <v>0</v>
      </c>
      <c r="BE193" s="963" t="e">
        <f t="shared" si="166"/>
        <v>#DIV/0!</v>
      </c>
      <c r="BF193" s="220"/>
      <c r="BG193" s="226"/>
      <c r="BH193" s="220"/>
      <c r="BI193" s="227"/>
      <c r="BJ193" s="237"/>
      <c r="BK193" s="237"/>
      <c r="BL193" s="237"/>
      <c r="BM193" s="237"/>
      <c r="BN193" s="249"/>
      <c r="BO193" s="237"/>
      <c r="BP193" s="237"/>
      <c r="BQ193" s="237"/>
      <c r="BR193" s="237"/>
      <c r="BS193" s="239"/>
      <c r="BU193" s="100"/>
      <c r="BV193" s="100"/>
    </row>
    <row r="194" spans="1:74" s="287" customFormat="1" x14ac:dyDescent="0.3">
      <c r="A194" s="877"/>
      <c r="B194" s="278"/>
      <c r="C194" s="279"/>
      <c r="D194" s="718" t="str">
        <f>'Receita-Despesa'!D197</f>
        <v>4.2.1.7.  Bolsa Auxílio Estagiários</v>
      </c>
      <c r="E194" s="561"/>
      <c r="F194" s="930">
        <f>'Receita-Despesa'!G197</f>
        <v>0</v>
      </c>
      <c r="G194" s="977"/>
      <c r="H194" s="942">
        <f t="shared" si="127"/>
        <v>0</v>
      </c>
      <c r="I194" s="975" t="e">
        <f t="shared" si="154"/>
        <v>#DIV/0!</v>
      </c>
      <c r="J194" s="930">
        <f>'Receita-Despesa'!H197</f>
        <v>0</v>
      </c>
      <c r="K194" s="977"/>
      <c r="L194" s="942">
        <f t="shared" si="143"/>
        <v>0</v>
      </c>
      <c r="M194" s="975" t="e">
        <f t="shared" si="155"/>
        <v>#DIV/0!</v>
      </c>
      <c r="N194" s="930">
        <f>'Receita-Despesa'!I197</f>
        <v>0</v>
      </c>
      <c r="O194" s="978"/>
      <c r="P194" s="979">
        <f t="shared" si="144"/>
        <v>0</v>
      </c>
      <c r="Q194" s="980" t="e">
        <f t="shared" si="156"/>
        <v>#DIV/0!</v>
      </c>
      <c r="R194" s="930">
        <f>'Receita-Despesa'!J197</f>
        <v>0</v>
      </c>
      <c r="S194" s="977"/>
      <c r="T194" s="942">
        <f t="shared" si="145"/>
        <v>0</v>
      </c>
      <c r="U194" s="975" t="e">
        <f t="shared" si="157"/>
        <v>#DIV/0!</v>
      </c>
      <c r="V194" s="930">
        <f>'Receita-Despesa'!K197</f>
        <v>0</v>
      </c>
      <c r="W194" s="977"/>
      <c r="X194" s="942">
        <f t="shared" si="146"/>
        <v>0</v>
      </c>
      <c r="Y194" s="975" t="e">
        <f t="shared" si="158"/>
        <v>#DIV/0!</v>
      </c>
      <c r="Z194" s="930">
        <f>'Receita-Despesa'!L197</f>
        <v>0</v>
      </c>
      <c r="AA194" s="977"/>
      <c r="AB194" s="942">
        <f t="shared" si="147"/>
        <v>0</v>
      </c>
      <c r="AC194" s="975" t="e">
        <f t="shared" si="159"/>
        <v>#DIV/0!</v>
      </c>
      <c r="AD194" s="930">
        <f>'Receita-Despesa'!M197</f>
        <v>0</v>
      </c>
      <c r="AE194" s="977"/>
      <c r="AF194" s="942">
        <f t="shared" si="148"/>
        <v>0</v>
      </c>
      <c r="AG194" s="975" t="e">
        <f t="shared" si="160"/>
        <v>#DIV/0!</v>
      </c>
      <c r="AH194" s="930">
        <f>'Receita-Despesa'!N197</f>
        <v>0</v>
      </c>
      <c r="AI194" s="977"/>
      <c r="AJ194" s="942">
        <f t="shared" si="149"/>
        <v>0</v>
      </c>
      <c r="AK194" s="975" t="e">
        <f t="shared" si="161"/>
        <v>#DIV/0!</v>
      </c>
      <c r="AL194" s="930">
        <f>'Receita-Despesa'!O197</f>
        <v>0</v>
      </c>
      <c r="AM194" s="977"/>
      <c r="AN194" s="942">
        <f t="shared" si="150"/>
        <v>0</v>
      </c>
      <c r="AO194" s="975" t="e">
        <f t="shared" si="162"/>
        <v>#DIV/0!</v>
      </c>
      <c r="AP194" s="930">
        <f>'Receita-Despesa'!P197</f>
        <v>0</v>
      </c>
      <c r="AQ194" s="977"/>
      <c r="AR194" s="942">
        <f t="shared" si="151"/>
        <v>0</v>
      </c>
      <c r="AS194" s="975" t="e">
        <f t="shared" si="163"/>
        <v>#DIV/0!</v>
      </c>
      <c r="AT194" s="930">
        <f>'Receita-Despesa'!Q197</f>
        <v>0</v>
      </c>
      <c r="AU194" s="977"/>
      <c r="AV194" s="942">
        <f t="shared" si="152"/>
        <v>0</v>
      </c>
      <c r="AW194" s="975" t="e">
        <f t="shared" si="164"/>
        <v>#DIV/0!</v>
      </c>
      <c r="AX194" s="930">
        <f>'Receita-Despesa'!R197</f>
        <v>0</v>
      </c>
      <c r="AY194" s="977"/>
      <c r="AZ194" s="942">
        <f t="shared" si="153"/>
        <v>0</v>
      </c>
      <c r="BA194" s="975" t="e">
        <f t="shared" si="165"/>
        <v>#DIV/0!</v>
      </c>
      <c r="BB194" s="924">
        <f t="shared" si="128"/>
        <v>0</v>
      </c>
      <c r="BC194" s="925">
        <f t="shared" si="128"/>
        <v>0</v>
      </c>
      <c r="BD194" s="926">
        <f t="shared" si="129"/>
        <v>0</v>
      </c>
      <c r="BE194" s="963" t="e">
        <f t="shared" si="166"/>
        <v>#DIV/0!</v>
      </c>
      <c r="BF194" s="282"/>
      <c r="BG194" s="283"/>
      <c r="BH194" s="282"/>
      <c r="BI194" s="284"/>
      <c r="BJ194" s="281"/>
      <c r="BK194" s="281"/>
      <c r="BL194" s="281"/>
      <c r="BM194" s="281"/>
      <c r="BN194" s="285"/>
      <c r="BO194" s="281"/>
      <c r="BP194" s="281"/>
      <c r="BQ194" s="281"/>
      <c r="BR194" s="281"/>
      <c r="BS194" s="286"/>
      <c r="BT194" s="282"/>
    </row>
    <row r="195" spans="1:74" s="287" customFormat="1" x14ac:dyDescent="0.3">
      <c r="A195" s="877"/>
      <c r="B195" s="278"/>
      <c r="C195" s="279"/>
      <c r="D195" s="718" t="str">
        <f>'Receita-Despesa'!D198</f>
        <v>4.2.1.8.  Seguros/Contratos de Manutenção/Periódicos</v>
      </c>
      <c r="E195" s="561"/>
      <c r="F195" s="930">
        <f>SUM(F196:F215)</f>
        <v>49800</v>
      </c>
      <c r="G195" s="942">
        <f>SUM(G196:G215)</f>
        <v>0</v>
      </c>
      <c r="H195" s="942">
        <f t="shared" si="127"/>
        <v>-49800</v>
      </c>
      <c r="I195" s="943">
        <f>G195/F195-1</f>
        <v>-1</v>
      </c>
      <c r="J195" s="930">
        <f>SUM(J196:J215)</f>
        <v>46800</v>
      </c>
      <c r="K195" s="942">
        <f>SUM(K196:K215)</f>
        <v>0</v>
      </c>
      <c r="L195" s="942">
        <f t="shared" si="143"/>
        <v>-46800</v>
      </c>
      <c r="M195" s="943">
        <f>K195/J195-1</f>
        <v>-1</v>
      </c>
      <c r="N195" s="930">
        <f>SUM(N196:N215)</f>
        <v>46800</v>
      </c>
      <c r="O195" s="979">
        <f>SUM(O196:O215)</f>
        <v>0</v>
      </c>
      <c r="P195" s="979">
        <f t="shared" si="144"/>
        <v>-46800</v>
      </c>
      <c r="Q195" s="968">
        <f>O195/N195-1</f>
        <v>-1</v>
      </c>
      <c r="R195" s="930">
        <f>SUM(R196:R215)</f>
        <v>46800</v>
      </c>
      <c r="S195" s="942">
        <f>SUM(S196:S215)</f>
        <v>0</v>
      </c>
      <c r="T195" s="942">
        <f t="shared" si="145"/>
        <v>-46800</v>
      </c>
      <c r="U195" s="943">
        <f>S195/R195-1</f>
        <v>-1</v>
      </c>
      <c r="V195" s="930">
        <f>SUM(V196:V215)</f>
        <v>46800</v>
      </c>
      <c r="W195" s="942">
        <f>SUM(W196:W215)</f>
        <v>0</v>
      </c>
      <c r="X195" s="942">
        <f t="shared" si="146"/>
        <v>-46800</v>
      </c>
      <c r="Y195" s="943">
        <f>W195/V195-1</f>
        <v>-1</v>
      </c>
      <c r="Z195" s="930">
        <f>SUM(Z196:Z215)</f>
        <v>45100</v>
      </c>
      <c r="AA195" s="942">
        <f>SUM(AA196:AA215)</f>
        <v>0</v>
      </c>
      <c r="AB195" s="942">
        <f t="shared" si="147"/>
        <v>-45100</v>
      </c>
      <c r="AC195" s="943">
        <f>AA195/Z195-1</f>
        <v>-1</v>
      </c>
      <c r="AD195" s="930">
        <f>SUM(AD196:AD215)</f>
        <v>48100</v>
      </c>
      <c r="AE195" s="942">
        <f>SUM(AE196:AE215)</f>
        <v>0</v>
      </c>
      <c r="AF195" s="942">
        <f t="shared" si="148"/>
        <v>-48100</v>
      </c>
      <c r="AG195" s="943">
        <f>AE195/AD195-1</f>
        <v>-1</v>
      </c>
      <c r="AH195" s="930">
        <f>SUM(AH196:AH215)</f>
        <v>45100</v>
      </c>
      <c r="AI195" s="942">
        <f>SUM(AI196:AI215)</f>
        <v>0</v>
      </c>
      <c r="AJ195" s="942">
        <f t="shared" si="149"/>
        <v>-45100</v>
      </c>
      <c r="AK195" s="943">
        <f>AI195/AH195-1</f>
        <v>-1</v>
      </c>
      <c r="AL195" s="930">
        <f>SUM(AL196:AL215)</f>
        <v>45100</v>
      </c>
      <c r="AM195" s="942">
        <f>SUM(AM196:AM215)</f>
        <v>0</v>
      </c>
      <c r="AN195" s="942">
        <f t="shared" si="150"/>
        <v>-45100</v>
      </c>
      <c r="AO195" s="943">
        <f>AM195/AL195-1</f>
        <v>-1</v>
      </c>
      <c r="AP195" s="930">
        <f>SUM(AP196:AP215)</f>
        <v>45100</v>
      </c>
      <c r="AQ195" s="942">
        <f>SUM(AQ196:AQ215)</f>
        <v>0</v>
      </c>
      <c r="AR195" s="942">
        <f t="shared" si="151"/>
        <v>-45100</v>
      </c>
      <c r="AS195" s="943">
        <f>AQ195/AP195-1</f>
        <v>-1</v>
      </c>
      <c r="AT195" s="930">
        <f>SUM(AT196:AT215)</f>
        <v>45100</v>
      </c>
      <c r="AU195" s="942">
        <f>SUM(AU196:AU215)</f>
        <v>0</v>
      </c>
      <c r="AV195" s="942">
        <f t="shared" si="152"/>
        <v>-45100</v>
      </c>
      <c r="AW195" s="943">
        <f>AU195/AT195-1</f>
        <v>-1</v>
      </c>
      <c r="AX195" s="930">
        <f>SUM(AX196:AX215)</f>
        <v>45100</v>
      </c>
      <c r="AY195" s="942">
        <f>SUM(AY196:AY215)</f>
        <v>0</v>
      </c>
      <c r="AZ195" s="942">
        <f t="shared" si="153"/>
        <v>-45100</v>
      </c>
      <c r="BA195" s="943">
        <f>AY195/AX195-1</f>
        <v>-1</v>
      </c>
      <c r="BB195" s="924">
        <f t="shared" si="128"/>
        <v>555700</v>
      </c>
      <c r="BC195" s="925">
        <f t="shared" si="128"/>
        <v>0</v>
      </c>
      <c r="BD195" s="926">
        <f t="shared" si="129"/>
        <v>-555700</v>
      </c>
      <c r="BE195" s="959">
        <f>BC195/BB195-1</f>
        <v>-1</v>
      </c>
      <c r="BF195" s="282"/>
      <c r="BG195" s="283"/>
      <c r="BH195" s="282"/>
      <c r="BI195" s="284"/>
      <c r="BJ195" s="281"/>
      <c r="BK195" s="281"/>
      <c r="BL195" s="281"/>
      <c r="BM195" s="281"/>
      <c r="BN195" s="285"/>
      <c r="BO195" s="281"/>
      <c r="BP195" s="281"/>
      <c r="BQ195" s="281"/>
      <c r="BR195" s="281"/>
      <c r="BS195" s="286"/>
      <c r="BT195" s="282"/>
    </row>
    <row r="196" spans="1:74" s="287" customFormat="1" x14ac:dyDescent="0.3">
      <c r="A196" s="877"/>
      <c r="B196" s="278"/>
      <c r="C196" s="279"/>
      <c r="D196" s="1280" t="str">
        <f>'Receita-Despesa'!D199</f>
        <v xml:space="preserve">        1- Seguro de Responsabilidade Civil</v>
      </c>
      <c r="E196" s="1281"/>
      <c r="F196" s="938">
        <f>'Receita-Despesa'!G199</f>
        <v>7600</v>
      </c>
      <c r="G196" s="960"/>
      <c r="H196" s="961">
        <f t="shared" si="127"/>
        <v>-7600</v>
      </c>
      <c r="I196" s="962">
        <f>G196/F196-1</f>
        <v>-1</v>
      </c>
      <c r="J196" s="938">
        <f>'Receita-Despesa'!H199</f>
        <v>7600</v>
      </c>
      <c r="K196" s="960"/>
      <c r="L196" s="961">
        <f t="shared" si="143"/>
        <v>-7600</v>
      </c>
      <c r="M196" s="962">
        <f>K196/J196-1</f>
        <v>-1</v>
      </c>
      <c r="N196" s="938">
        <f>'Receita-Despesa'!I199</f>
        <v>7600</v>
      </c>
      <c r="O196" s="960"/>
      <c r="P196" s="961">
        <f t="shared" si="144"/>
        <v>-7600</v>
      </c>
      <c r="Q196" s="962">
        <f>O196/N196-1</f>
        <v>-1</v>
      </c>
      <c r="R196" s="938">
        <f>'Receita-Despesa'!J199</f>
        <v>7600</v>
      </c>
      <c r="S196" s="960"/>
      <c r="T196" s="961">
        <f t="shared" si="145"/>
        <v>-7600</v>
      </c>
      <c r="U196" s="962">
        <f>S196/R196-1</f>
        <v>-1</v>
      </c>
      <c r="V196" s="938">
        <f>'Receita-Despesa'!K199</f>
        <v>7600</v>
      </c>
      <c r="W196" s="960"/>
      <c r="X196" s="961">
        <f t="shared" si="146"/>
        <v>-7600</v>
      </c>
      <c r="Y196" s="962">
        <f>W196/V196-1</f>
        <v>-1</v>
      </c>
      <c r="Z196" s="938">
        <f>'Receita-Despesa'!L199</f>
        <v>7600</v>
      </c>
      <c r="AA196" s="960"/>
      <c r="AB196" s="961">
        <f t="shared" si="147"/>
        <v>-7600</v>
      </c>
      <c r="AC196" s="962">
        <f>AA196/Z196-1</f>
        <v>-1</v>
      </c>
      <c r="AD196" s="938">
        <f>'Receita-Despesa'!M199</f>
        <v>7600</v>
      </c>
      <c r="AE196" s="960"/>
      <c r="AF196" s="961">
        <f t="shared" si="148"/>
        <v>-7600</v>
      </c>
      <c r="AG196" s="962">
        <f>AE196/AD196-1</f>
        <v>-1</v>
      </c>
      <c r="AH196" s="938">
        <f>'Receita-Despesa'!N199</f>
        <v>7600</v>
      </c>
      <c r="AI196" s="960"/>
      <c r="AJ196" s="961">
        <f t="shared" si="149"/>
        <v>-7600</v>
      </c>
      <c r="AK196" s="962">
        <f>AI196/AH196-1</f>
        <v>-1</v>
      </c>
      <c r="AL196" s="938">
        <f>'Receita-Despesa'!O199</f>
        <v>7600</v>
      </c>
      <c r="AM196" s="960"/>
      <c r="AN196" s="961">
        <f t="shared" si="150"/>
        <v>-7600</v>
      </c>
      <c r="AO196" s="962">
        <f>AM196/AL196-1</f>
        <v>-1</v>
      </c>
      <c r="AP196" s="938">
        <f>'Receita-Despesa'!P199</f>
        <v>7600</v>
      </c>
      <c r="AQ196" s="960"/>
      <c r="AR196" s="961">
        <f t="shared" si="151"/>
        <v>-7600</v>
      </c>
      <c r="AS196" s="962">
        <f>AQ196/AP196-1</f>
        <v>-1</v>
      </c>
      <c r="AT196" s="938">
        <f>'Receita-Despesa'!Q199</f>
        <v>7600</v>
      </c>
      <c r="AU196" s="960"/>
      <c r="AV196" s="961">
        <f t="shared" si="152"/>
        <v>-7600</v>
      </c>
      <c r="AW196" s="962">
        <f>AU196/AT196-1</f>
        <v>-1</v>
      </c>
      <c r="AX196" s="938">
        <f>'Receita-Despesa'!R199</f>
        <v>7600</v>
      </c>
      <c r="AY196" s="960"/>
      <c r="AZ196" s="961">
        <f t="shared" si="153"/>
        <v>-7600</v>
      </c>
      <c r="BA196" s="962">
        <f>AY196/AX196-1</f>
        <v>-1</v>
      </c>
      <c r="BB196" s="924">
        <f t="shared" si="128"/>
        <v>91200</v>
      </c>
      <c r="BC196" s="925">
        <f t="shared" si="128"/>
        <v>0</v>
      </c>
      <c r="BD196" s="926">
        <f t="shared" si="129"/>
        <v>-91200</v>
      </c>
      <c r="BE196" s="963">
        <f>BC196/BB196-1</f>
        <v>-1</v>
      </c>
      <c r="BF196" s="282"/>
      <c r="BG196" s="283"/>
      <c r="BH196" s="282"/>
      <c r="BI196" s="284"/>
      <c r="BJ196" s="281"/>
      <c r="BK196" s="281"/>
      <c r="BL196" s="281"/>
      <c r="BM196" s="281"/>
      <c r="BN196" s="285"/>
      <c r="BO196" s="281"/>
      <c r="BP196" s="281"/>
      <c r="BQ196" s="281"/>
      <c r="BR196" s="281"/>
      <c r="BS196" s="286"/>
      <c r="BT196" s="282"/>
    </row>
    <row r="197" spans="1:74" s="287" customFormat="1" x14ac:dyDescent="0.3">
      <c r="A197" s="877"/>
      <c r="B197" s="278"/>
      <c r="C197" s="279"/>
      <c r="D197" s="585" t="str">
        <f>'Receita-Despesa'!D200</f>
        <v xml:space="preserve">        2- Seguro Predial e de Equipamentos</v>
      </c>
      <c r="E197" s="586"/>
      <c r="F197" s="938">
        <f>'Receita-Despesa'!G200</f>
        <v>1700</v>
      </c>
      <c r="G197" s="960"/>
      <c r="H197" s="961">
        <f t="shared" si="127"/>
        <v>-1700</v>
      </c>
      <c r="I197" s="962">
        <f t="shared" ref="I197:I215" si="167">G197/F197-1</f>
        <v>-1</v>
      </c>
      <c r="J197" s="938">
        <f>'Receita-Despesa'!H200</f>
        <v>1700</v>
      </c>
      <c r="K197" s="960"/>
      <c r="L197" s="961">
        <f t="shared" si="143"/>
        <v>-1700</v>
      </c>
      <c r="M197" s="962">
        <f t="shared" ref="M197:M215" si="168">K197/J197-1</f>
        <v>-1</v>
      </c>
      <c r="N197" s="938">
        <f>'Receita-Despesa'!I200</f>
        <v>1700</v>
      </c>
      <c r="O197" s="960"/>
      <c r="P197" s="961">
        <f t="shared" si="144"/>
        <v>-1700</v>
      </c>
      <c r="Q197" s="962">
        <f t="shared" ref="Q197:Q215" si="169">O197/N197-1</f>
        <v>-1</v>
      </c>
      <c r="R197" s="938">
        <f>'Receita-Despesa'!J200</f>
        <v>1700</v>
      </c>
      <c r="S197" s="960"/>
      <c r="T197" s="961">
        <f t="shared" si="145"/>
        <v>-1700</v>
      </c>
      <c r="U197" s="962">
        <f t="shared" ref="U197:U215" si="170">S197/R197-1</f>
        <v>-1</v>
      </c>
      <c r="V197" s="938">
        <f>'Receita-Despesa'!K200</f>
        <v>1700</v>
      </c>
      <c r="W197" s="960"/>
      <c r="X197" s="961">
        <f t="shared" si="146"/>
        <v>-1700</v>
      </c>
      <c r="Y197" s="962">
        <f t="shared" ref="Y197:Y215" si="171">W197/V197-1</f>
        <v>-1</v>
      </c>
      <c r="Z197" s="938">
        <f>'Receita-Despesa'!L200</f>
        <v>0</v>
      </c>
      <c r="AA197" s="960"/>
      <c r="AB197" s="961">
        <f t="shared" si="147"/>
        <v>0</v>
      </c>
      <c r="AC197" s="962" t="e">
        <f t="shared" ref="AC197:AC215" si="172">AA197/Z197-1</f>
        <v>#DIV/0!</v>
      </c>
      <c r="AD197" s="938">
        <f>'Receita-Despesa'!M200</f>
        <v>0</v>
      </c>
      <c r="AE197" s="960"/>
      <c r="AF197" s="961">
        <f t="shared" si="148"/>
        <v>0</v>
      </c>
      <c r="AG197" s="962" t="e">
        <f t="shared" ref="AG197:AG215" si="173">AE197/AD197-1</f>
        <v>#DIV/0!</v>
      </c>
      <c r="AH197" s="938">
        <f>'Receita-Despesa'!N200</f>
        <v>0</v>
      </c>
      <c r="AI197" s="960"/>
      <c r="AJ197" s="961">
        <f t="shared" si="149"/>
        <v>0</v>
      </c>
      <c r="AK197" s="962" t="e">
        <f t="shared" ref="AK197:AK215" si="174">AI197/AH197-1</f>
        <v>#DIV/0!</v>
      </c>
      <c r="AL197" s="938">
        <f>'Receita-Despesa'!O200</f>
        <v>0</v>
      </c>
      <c r="AM197" s="960"/>
      <c r="AN197" s="961">
        <f t="shared" si="150"/>
        <v>0</v>
      </c>
      <c r="AO197" s="962" t="e">
        <f t="shared" ref="AO197:AO215" si="175">AM197/AL197-1</f>
        <v>#DIV/0!</v>
      </c>
      <c r="AP197" s="938">
        <f>'Receita-Despesa'!P200</f>
        <v>0</v>
      </c>
      <c r="AQ197" s="960"/>
      <c r="AR197" s="961">
        <f t="shared" si="151"/>
        <v>0</v>
      </c>
      <c r="AS197" s="962" t="e">
        <f t="shared" ref="AS197:AS215" si="176">AQ197/AP197-1</f>
        <v>#DIV/0!</v>
      </c>
      <c r="AT197" s="938">
        <f>'Receita-Despesa'!Q200</f>
        <v>0</v>
      </c>
      <c r="AU197" s="960"/>
      <c r="AV197" s="961">
        <f t="shared" si="152"/>
        <v>0</v>
      </c>
      <c r="AW197" s="962" t="e">
        <f t="shared" ref="AW197:AW215" si="177">AU197/AT197-1</f>
        <v>#DIV/0!</v>
      </c>
      <c r="AX197" s="938">
        <f>'Receita-Despesa'!R200</f>
        <v>0</v>
      </c>
      <c r="AY197" s="960"/>
      <c r="AZ197" s="961">
        <f t="shared" si="153"/>
        <v>0</v>
      </c>
      <c r="BA197" s="962" t="e">
        <f t="shared" ref="BA197:BA215" si="178">AY197/AX197-1</f>
        <v>#DIV/0!</v>
      </c>
      <c r="BB197" s="924">
        <f t="shared" si="128"/>
        <v>8500</v>
      </c>
      <c r="BC197" s="925">
        <f t="shared" si="128"/>
        <v>0</v>
      </c>
      <c r="BD197" s="926">
        <f t="shared" si="129"/>
        <v>-8500</v>
      </c>
      <c r="BE197" s="963">
        <f t="shared" ref="BE197:BE215" si="179">BC197/BB197-1</f>
        <v>-1</v>
      </c>
      <c r="BF197" s="282"/>
      <c r="BG197" s="283"/>
      <c r="BH197" s="282"/>
      <c r="BI197" s="284"/>
      <c r="BJ197" s="281"/>
      <c r="BK197" s="281"/>
      <c r="BL197" s="281"/>
      <c r="BM197" s="281"/>
      <c r="BN197" s="285"/>
      <c r="BO197" s="281"/>
      <c r="BP197" s="281"/>
      <c r="BQ197" s="281"/>
      <c r="BR197" s="281"/>
      <c r="BS197" s="286"/>
      <c r="BT197" s="282"/>
    </row>
    <row r="198" spans="1:74" s="287" customFormat="1" x14ac:dyDescent="0.3">
      <c r="A198" s="877"/>
      <c r="B198" s="278"/>
      <c r="C198" s="279"/>
      <c r="D198" s="585" t="str">
        <f>'Receita-Despesa'!D201</f>
        <v xml:space="preserve">        3- Manutenção de Equipamentos Médicos</v>
      </c>
      <c r="E198" s="586"/>
      <c r="F198" s="938">
        <f>'Receita-Despesa'!G201</f>
        <v>11100</v>
      </c>
      <c r="G198" s="960"/>
      <c r="H198" s="961">
        <f t="shared" si="127"/>
        <v>-11100</v>
      </c>
      <c r="I198" s="962">
        <f t="shared" si="167"/>
        <v>-1</v>
      </c>
      <c r="J198" s="938">
        <f>'Receita-Despesa'!H201</f>
        <v>11100</v>
      </c>
      <c r="K198" s="960"/>
      <c r="L198" s="961">
        <f t="shared" si="143"/>
        <v>-11100</v>
      </c>
      <c r="M198" s="962">
        <f t="shared" si="168"/>
        <v>-1</v>
      </c>
      <c r="N198" s="938">
        <f>'Receita-Despesa'!I201</f>
        <v>11100</v>
      </c>
      <c r="O198" s="960"/>
      <c r="P198" s="961">
        <f t="shared" si="144"/>
        <v>-11100</v>
      </c>
      <c r="Q198" s="962">
        <f t="shared" si="169"/>
        <v>-1</v>
      </c>
      <c r="R198" s="938">
        <f>'Receita-Despesa'!J201</f>
        <v>11100</v>
      </c>
      <c r="S198" s="960"/>
      <c r="T198" s="961">
        <f t="shared" si="145"/>
        <v>-11100</v>
      </c>
      <c r="U198" s="962">
        <f t="shared" si="170"/>
        <v>-1</v>
      </c>
      <c r="V198" s="938">
        <f>'Receita-Despesa'!K201</f>
        <v>11100</v>
      </c>
      <c r="W198" s="960"/>
      <c r="X198" s="961">
        <f t="shared" si="146"/>
        <v>-11100</v>
      </c>
      <c r="Y198" s="962">
        <f t="shared" si="171"/>
        <v>-1</v>
      </c>
      <c r="Z198" s="938">
        <f>'Receita-Despesa'!L201</f>
        <v>11100</v>
      </c>
      <c r="AA198" s="960"/>
      <c r="AB198" s="961">
        <f t="shared" si="147"/>
        <v>-11100</v>
      </c>
      <c r="AC198" s="962">
        <f t="shared" si="172"/>
        <v>-1</v>
      </c>
      <c r="AD198" s="938">
        <f>'Receita-Despesa'!M201</f>
        <v>11100</v>
      </c>
      <c r="AE198" s="960"/>
      <c r="AF198" s="961">
        <f t="shared" si="148"/>
        <v>-11100</v>
      </c>
      <c r="AG198" s="962">
        <f t="shared" si="173"/>
        <v>-1</v>
      </c>
      <c r="AH198" s="938">
        <f>'Receita-Despesa'!N201</f>
        <v>11100</v>
      </c>
      <c r="AI198" s="960"/>
      <c r="AJ198" s="961">
        <f t="shared" si="149"/>
        <v>-11100</v>
      </c>
      <c r="AK198" s="962">
        <f t="shared" si="174"/>
        <v>-1</v>
      </c>
      <c r="AL198" s="938">
        <f>'Receita-Despesa'!O201</f>
        <v>11100</v>
      </c>
      <c r="AM198" s="960"/>
      <c r="AN198" s="961">
        <f t="shared" si="150"/>
        <v>-11100</v>
      </c>
      <c r="AO198" s="962">
        <f t="shared" si="175"/>
        <v>-1</v>
      </c>
      <c r="AP198" s="938">
        <f>'Receita-Despesa'!P201</f>
        <v>11100</v>
      </c>
      <c r="AQ198" s="960"/>
      <c r="AR198" s="961">
        <f t="shared" si="151"/>
        <v>-11100</v>
      </c>
      <c r="AS198" s="962">
        <f t="shared" si="176"/>
        <v>-1</v>
      </c>
      <c r="AT198" s="938">
        <f>'Receita-Despesa'!Q201</f>
        <v>11100</v>
      </c>
      <c r="AU198" s="960"/>
      <c r="AV198" s="961">
        <f t="shared" si="152"/>
        <v>-11100</v>
      </c>
      <c r="AW198" s="962">
        <f t="shared" si="177"/>
        <v>-1</v>
      </c>
      <c r="AX198" s="938">
        <f>'Receita-Despesa'!R201</f>
        <v>11100</v>
      </c>
      <c r="AY198" s="960"/>
      <c r="AZ198" s="961">
        <f t="shared" si="153"/>
        <v>-11100</v>
      </c>
      <c r="BA198" s="962">
        <f t="shared" si="178"/>
        <v>-1</v>
      </c>
      <c r="BB198" s="924">
        <f t="shared" si="128"/>
        <v>133200</v>
      </c>
      <c r="BC198" s="925">
        <f t="shared" si="128"/>
        <v>0</v>
      </c>
      <c r="BD198" s="926">
        <f t="shared" si="129"/>
        <v>-133200</v>
      </c>
      <c r="BE198" s="963">
        <f t="shared" si="179"/>
        <v>-1</v>
      </c>
      <c r="BF198" s="282"/>
      <c r="BG198" s="283"/>
      <c r="BH198" s="282"/>
      <c r="BI198" s="284"/>
      <c r="BJ198" s="281"/>
      <c r="BK198" s="281"/>
      <c r="BL198" s="281"/>
      <c r="BM198" s="281"/>
      <c r="BN198" s="285"/>
      <c r="BO198" s="281"/>
      <c r="BP198" s="281"/>
      <c r="BQ198" s="281"/>
      <c r="BR198" s="281"/>
      <c r="BS198" s="286"/>
      <c r="BT198" s="282"/>
    </row>
    <row r="199" spans="1:74" s="287" customFormat="1" x14ac:dyDescent="0.3">
      <c r="A199" s="877"/>
      <c r="B199" s="278"/>
      <c r="C199" s="279"/>
      <c r="D199" s="585" t="str">
        <f>'Receita-Despesa'!D202</f>
        <v xml:space="preserve">        4- Manutenção Ar Condicionado</v>
      </c>
      <c r="E199" s="586"/>
      <c r="F199" s="938">
        <f>'Receita-Despesa'!G202</f>
        <v>0</v>
      </c>
      <c r="G199" s="960"/>
      <c r="H199" s="961">
        <f t="shared" si="127"/>
        <v>0</v>
      </c>
      <c r="I199" s="962" t="e">
        <f t="shared" si="167"/>
        <v>#DIV/0!</v>
      </c>
      <c r="J199" s="938">
        <f>'Receita-Despesa'!H202</f>
        <v>0</v>
      </c>
      <c r="K199" s="960"/>
      <c r="L199" s="961">
        <f t="shared" si="143"/>
        <v>0</v>
      </c>
      <c r="M199" s="962" t="e">
        <f t="shared" si="168"/>
        <v>#DIV/0!</v>
      </c>
      <c r="N199" s="938">
        <f>'Receita-Despesa'!I202</f>
        <v>0</v>
      </c>
      <c r="O199" s="960"/>
      <c r="P199" s="961">
        <f t="shared" si="144"/>
        <v>0</v>
      </c>
      <c r="Q199" s="962" t="e">
        <f t="shared" si="169"/>
        <v>#DIV/0!</v>
      </c>
      <c r="R199" s="938">
        <f>'Receita-Despesa'!J202</f>
        <v>0</v>
      </c>
      <c r="S199" s="960"/>
      <c r="T199" s="961">
        <f t="shared" si="145"/>
        <v>0</v>
      </c>
      <c r="U199" s="962" t="e">
        <f t="shared" si="170"/>
        <v>#DIV/0!</v>
      </c>
      <c r="V199" s="938">
        <f>'Receita-Despesa'!K202</f>
        <v>0</v>
      </c>
      <c r="W199" s="960"/>
      <c r="X199" s="961">
        <f t="shared" si="146"/>
        <v>0</v>
      </c>
      <c r="Y199" s="962" t="e">
        <f t="shared" si="171"/>
        <v>#DIV/0!</v>
      </c>
      <c r="Z199" s="938">
        <f>'Receita-Despesa'!L202</f>
        <v>0</v>
      </c>
      <c r="AA199" s="960"/>
      <c r="AB199" s="961">
        <f t="shared" si="147"/>
        <v>0</v>
      </c>
      <c r="AC199" s="962" t="e">
        <f t="shared" si="172"/>
        <v>#DIV/0!</v>
      </c>
      <c r="AD199" s="938">
        <f>'Receita-Despesa'!M202</f>
        <v>0</v>
      </c>
      <c r="AE199" s="960"/>
      <c r="AF199" s="961">
        <f t="shared" si="148"/>
        <v>0</v>
      </c>
      <c r="AG199" s="962" t="e">
        <f t="shared" si="173"/>
        <v>#DIV/0!</v>
      </c>
      <c r="AH199" s="938">
        <f>'Receita-Despesa'!N202</f>
        <v>0</v>
      </c>
      <c r="AI199" s="960"/>
      <c r="AJ199" s="961">
        <f t="shared" si="149"/>
        <v>0</v>
      </c>
      <c r="AK199" s="962" t="e">
        <f t="shared" si="174"/>
        <v>#DIV/0!</v>
      </c>
      <c r="AL199" s="938">
        <f>'Receita-Despesa'!O202</f>
        <v>0</v>
      </c>
      <c r="AM199" s="960"/>
      <c r="AN199" s="961">
        <f t="shared" si="150"/>
        <v>0</v>
      </c>
      <c r="AO199" s="962" t="e">
        <f t="shared" si="175"/>
        <v>#DIV/0!</v>
      </c>
      <c r="AP199" s="938">
        <f>'Receita-Despesa'!P202</f>
        <v>0</v>
      </c>
      <c r="AQ199" s="960"/>
      <c r="AR199" s="961">
        <f t="shared" si="151"/>
        <v>0</v>
      </c>
      <c r="AS199" s="962" t="e">
        <f t="shared" si="176"/>
        <v>#DIV/0!</v>
      </c>
      <c r="AT199" s="938">
        <f>'Receita-Despesa'!Q202</f>
        <v>0</v>
      </c>
      <c r="AU199" s="960"/>
      <c r="AV199" s="961">
        <f t="shared" si="152"/>
        <v>0</v>
      </c>
      <c r="AW199" s="962" t="e">
        <f t="shared" si="177"/>
        <v>#DIV/0!</v>
      </c>
      <c r="AX199" s="938">
        <f>'Receita-Despesa'!R202</f>
        <v>0</v>
      </c>
      <c r="AY199" s="960"/>
      <c r="AZ199" s="961">
        <f t="shared" si="153"/>
        <v>0</v>
      </c>
      <c r="BA199" s="962" t="e">
        <f t="shared" si="178"/>
        <v>#DIV/0!</v>
      </c>
      <c r="BB199" s="924">
        <f t="shared" si="128"/>
        <v>0</v>
      </c>
      <c r="BC199" s="925">
        <f t="shared" si="128"/>
        <v>0</v>
      </c>
      <c r="BD199" s="926">
        <f t="shared" si="129"/>
        <v>0</v>
      </c>
      <c r="BE199" s="963" t="e">
        <f t="shared" si="179"/>
        <v>#DIV/0!</v>
      </c>
      <c r="BF199" s="282"/>
      <c r="BG199" s="283"/>
      <c r="BH199" s="282"/>
      <c r="BI199" s="284"/>
      <c r="BJ199" s="281"/>
      <c r="BK199" s="281"/>
      <c r="BL199" s="281"/>
      <c r="BM199" s="281"/>
      <c r="BN199" s="285"/>
      <c r="BO199" s="281"/>
      <c r="BP199" s="281"/>
      <c r="BQ199" s="281"/>
      <c r="BR199" s="281"/>
      <c r="BS199" s="286"/>
      <c r="BT199" s="282"/>
    </row>
    <row r="200" spans="1:74" s="287" customFormat="1" x14ac:dyDescent="0.3">
      <c r="A200" s="877"/>
      <c r="B200" s="278"/>
      <c r="C200" s="279"/>
      <c r="D200" s="585" t="str">
        <f>'Receita-Despesa'!D203</f>
        <v xml:space="preserve">        5- Manutenção Elevadores</v>
      </c>
      <c r="E200" s="586"/>
      <c r="F200" s="938">
        <f>'Receita-Despesa'!G203</f>
        <v>0</v>
      </c>
      <c r="G200" s="960"/>
      <c r="H200" s="961">
        <f t="shared" si="127"/>
        <v>0</v>
      </c>
      <c r="I200" s="962" t="e">
        <f t="shared" si="167"/>
        <v>#DIV/0!</v>
      </c>
      <c r="J200" s="938">
        <f>'Receita-Despesa'!H203</f>
        <v>0</v>
      </c>
      <c r="K200" s="960"/>
      <c r="L200" s="961">
        <f t="shared" si="143"/>
        <v>0</v>
      </c>
      <c r="M200" s="962" t="e">
        <f t="shared" si="168"/>
        <v>#DIV/0!</v>
      </c>
      <c r="N200" s="938">
        <f>'Receita-Despesa'!I203</f>
        <v>0</v>
      </c>
      <c r="O200" s="960"/>
      <c r="P200" s="961">
        <f t="shared" si="144"/>
        <v>0</v>
      </c>
      <c r="Q200" s="962" t="e">
        <f t="shared" si="169"/>
        <v>#DIV/0!</v>
      </c>
      <c r="R200" s="938">
        <f>'Receita-Despesa'!J203</f>
        <v>0</v>
      </c>
      <c r="S200" s="960"/>
      <c r="T200" s="961">
        <f t="shared" si="145"/>
        <v>0</v>
      </c>
      <c r="U200" s="962" t="e">
        <f t="shared" si="170"/>
        <v>#DIV/0!</v>
      </c>
      <c r="V200" s="938">
        <f>'Receita-Despesa'!K203</f>
        <v>0</v>
      </c>
      <c r="W200" s="960"/>
      <c r="X200" s="961">
        <f t="shared" si="146"/>
        <v>0</v>
      </c>
      <c r="Y200" s="962" t="e">
        <f t="shared" si="171"/>
        <v>#DIV/0!</v>
      </c>
      <c r="Z200" s="938">
        <f>'Receita-Despesa'!L203</f>
        <v>0</v>
      </c>
      <c r="AA200" s="960"/>
      <c r="AB200" s="961">
        <f t="shared" si="147"/>
        <v>0</v>
      </c>
      <c r="AC200" s="962" t="e">
        <f t="shared" si="172"/>
        <v>#DIV/0!</v>
      </c>
      <c r="AD200" s="938">
        <f>'Receita-Despesa'!M203</f>
        <v>0</v>
      </c>
      <c r="AE200" s="960"/>
      <c r="AF200" s="961">
        <f t="shared" si="148"/>
        <v>0</v>
      </c>
      <c r="AG200" s="962" t="e">
        <f t="shared" si="173"/>
        <v>#DIV/0!</v>
      </c>
      <c r="AH200" s="938">
        <f>'Receita-Despesa'!N203</f>
        <v>0</v>
      </c>
      <c r="AI200" s="960"/>
      <c r="AJ200" s="961">
        <f t="shared" si="149"/>
        <v>0</v>
      </c>
      <c r="AK200" s="962" t="e">
        <f t="shared" si="174"/>
        <v>#DIV/0!</v>
      </c>
      <c r="AL200" s="938">
        <f>'Receita-Despesa'!O203</f>
        <v>0</v>
      </c>
      <c r="AM200" s="960"/>
      <c r="AN200" s="961">
        <f t="shared" si="150"/>
        <v>0</v>
      </c>
      <c r="AO200" s="962" t="e">
        <f t="shared" si="175"/>
        <v>#DIV/0!</v>
      </c>
      <c r="AP200" s="938">
        <f>'Receita-Despesa'!P203</f>
        <v>0</v>
      </c>
      <c r="AQ200" s="960"/>
      <c r="AR200" s="961">
        <f t="shared" si="151"/>
        <v>0</v>
      </c>
      <c r="AS200" s="962" t="e">
        <f t="shared" si="176"/>
        <v>#DIV/0!</v>
      </c>
      <c r="AT200" s="938">
        <f>'Receita-Despesa'!Q203</f>
        <v>0</v>
      </c>
      <c r="AU200" s="960"/>
      <c r="AV200" s="961">
        <f t="shared" si="152"/>
        <v>0</v>
      </c>
      <c r="AW200" s="962" t="e">
        <f t="shared" si="177"/>
        <v>#DIV/0!</v>
      </c>
      <c r="AX200" s="938">
        <f>'Receita-Despesa'!R203</f>
        <v>0</v>
      </c>
      <c r="AY200" s="960"/>
      <c r="AZ200" s="961">
        <f t="shared" si="153"/>
        <v>0</v>
      </c>
      <c r="BA200" s="962" t="e">
        <f t="shared" si="178"/>
        <v>#DIV/0!</v>
      </c>
      <c r="BB200" s="924">
        <f t="shared" si="128"/>
        <v>0</v>
      </c>
      <c r="BC200" s="925">
        <f t="shared" si="128"/>
        <v>0</v>
      </c>
      <c r="BD200" s="926">
        <f t="shared" si="129"/>
        <v>0</v>
      </c>
      <c r="BE200" s="963" t="e">
        <f t="shared" si="179"/>
        <v>#DIV/0!</v>
      </c>
      <c r="BF200" s="282"/>
      <c r="BG200" s="283"/>
      <c r="BH200" s="282"/>
      <c r="BI200" s="284"/>
      <c r="BJ200" s="281"/>
      <c r="BK200" s="281"/>
      <c r="BL200" s="281"/>
      <c r="BM200" s="281"/>
      <c r="BN200" s="285"/>
      <c r="BO200" s="281"/>
      <c r="BP200" s="281"/>
      <c r="BQ200" s="281"/>
      <c r="BR200" s="281"/>
      <c r="BS200" s="286"/>
      <c r="BT200" s="282"/>
    </row>
    <row r="201" spans="1:74" s="287" customFormat="1" x14ac:dyDescent="0.3">
      <c r="A201" s="877"/>
      <c r="B201" s="278"/>
      <c r="C201" s="279"/>
      <c r="D201" s="585" t="str">
        <f>'Receita-Despesa'!D204</f>
        <v xml:space="preserve">        6- Manutenção Gerador / Estação Primária</v>
      </c>
      <c r="E201" s="586"/>
      <c r="F201" s="938">
        <f>'Receita-Despesa'!G204</f>
        <v>3000</v>
      </c>
      <c r="G201" s="960"/>
      <c r="H201" s="961">
        <f t="shared" si="127"/>
        <v>-3000</v>
      </c>
      <c r="I201" s="962">
        <f t="shared" si="167"/>
        <v>-1</v>
      </c>
      <c r="J201" s="938">
        <f>'Receita-Despesa'!H204</f>
        <v>0</v>
      </c>
      <c r="K201" s="960"/>
      <c r="L201" s="961">
        <f t="shared" si="143"/>
        <v>0</v>
      </c>
      <c r="M201" s="962" t="e">
        <f t="shared" si="168"/>
        <v>#DIV/0!</v>
      </c>
      <c r="N201" s="938">
        <f>'Receita-Despesa'!I204</f>
        <v>0</v>
      </c>
      <c r="O201" s="960"/>
      <c r="P201" s="961">
        <f t="shared" si="144"/>
        <v>0</v>
      </c>
      <c r="Q201" s="962" t="e">
        <f t="shared" si="169"/>
        <v>#DIV/0!</v>
      </c>
      <c r="R201" s="938">
        <f>'Receita-Despesa'!J204</f>
        <v>0</v>
      </c>
      <c r="S201" s="960"/>
      <c r="T201" s="961">
        <f t="shared" si="145"/>
        <v>0</v>
      </c>
      <c r="U201" s="962" t="e">
        <f t="shared" si="170"/>
        <v>#DIV/0!</v>
      </c>
      <c r="V201" s="938">
        <f>'Receita-Despesa'!K204</f>
        <v>0</v>
      </c>
      <c r="W201" s="960"/>
      <c r="X201" s="961">
        <f t="shared" si="146"/>
        <v>0</v>
      </c>
      <c r="Y201" s="962" t="e">
        <f t="shared" si="171"/>
        <v>#DIV/0!</v>
      </c>
      <c r="Z201" s="938">
        <f>'Receita-Despesa'!L204</f>
        <v>0</v>
      </c>
      <c r="AA201" s="960"/>
      <c r="AB201" s="961">
        <f t="shared" si="147"/>
        <v>0</v>
      </c>
      <c r="AC201" s="962" t="e">
        <f t="shared" si="172"/>
        <v>#DIV/0!</v>
      </c>
      <c r="AD201" s="938">
        <f>'Receita-Despesa'!M204</f>
        <v>3000</v>
      </c>
      <c r="AE201" s="960"/>
      <c r="AF201" s="961">
        <f t="shared" si="148"/>
        <v>-3000</v>
      </c>
      <c r="AG201" s="962">
        <f t="shared" si="173"/>
        <v>-1</v>
      </c>
      <c r="AH201" s="938">
        <f>'Receita-Despesa'!N204</f>
        <v>0</v>
      </c>
      <c r="AI201" s="960"/>
      <c r="AJ201" s="961">
        <f t="shared" si="149"/>
        <v>0</v>
      </c>
      <c r="AK201" s="962" t="e">
        <f t="shared" si="174"/>
        <v>#DIV/0!</v>
      </c>
      <c r="AL201" s="938">
        <f>'Receita-Despesa'!O204</f>
        <v>0</v>
      </c>
      <c r="AM201" s="960"/>
      <c r="AN201" s="961">
        <f t="shared" si="150"/>
        <v>0</v>
      </c>
      <c r="AO201" s="962" t="e">
        <f t="shared" si="175"/>
        <v>#DIV/0!</v>
      </c>
      <c r="AP201" s="938">
        <f>'Receita-Despesa'!P204</f>
        <v>0</v>
      </c>
      <c r="AQ201" s="960"/>
      <c r="AR201" s="961">
        <f t="shared" si="151"/>
        <v>0</v>
      </c>
      <c r="AS201" s="962" t="e">
        <f t="shared" si="176"/>
        <v>#DIV/0!</v>
      </c>
      <c r="AT201" s="938">
        <f>'Receita-Despesa'!Q204</f>
        <v>0</v>
      </c>
      <c r="AU201" s="960"/>
      <c r="AV201" s="961">
        <f t="shared" si="152"/>
        <v>0</v>
      </c>
      <c r="AW201" s="962" t="e">
        <f t="shared" si="177"/>
        <v>#DIV/0!</v>
      </c>
      <c r="AX201" s="938">
        <f>'Receita-Despesa'!R204</f>
        <v>0</v>
      </c>
      <c r="AY201" s="960"/>
      <c r="AZ201" s="961">
        <f t="shared" si="153"/>
        <v>0</v>
      </c>
      <c r="BA201" s="962" t="e">
        <f t="shared" si="178"/>
        <v>#DIV/0!</v>
      </c>
      <c r="BB201" s="924">
        <f t="shared" si="128"/>
        <v>6000</v>
      </c>
      <c r="BC201" s="925">
        <f t="shared" si="128"/>
        <v>0</v>
      </c>
      <c r="BD201" s="926">
        <f t="shared" si="129"/>
        <v>-6000</v>
      </c>
      <c r="BE201" s="963">
        <f t="shared" si="179"/>
        <v>-1</v>
      </c>
      <c r="BF201" s="282"/>
      <c r="BG201" s="283"/>
      <c r="BH201" s="282"/>
      <c r="BI201" s="284"/>
      <c r="BJ201" s="281"/>
      <c r="BK201" s="281"/>
      <c r="BL201" s="281"/>
      <c r="BM201" s="281"/>
      <c r="BN201" s="285"/>
      <c r="BO201" s="281"/>
      <c r="BP201" s="281"/>
      <c r="BQ201" s="281"/>
      <c r="BR201" s="281"/>
      <c r="BS201" s="286"/>
      <c r="BT201" s="282"/>
    </row>
    <row r="202" spans="1:74" s="287" customFormat="1" x14ac:dyDescent="0.3">
      <c r="A202" s="877"/>
      <c r="B202" s="278"/>
      <c r="C202" s="279"/>
      <c r="D202" s="585" t="str">
        <f>'Receita-Despesa'!D205</f>
        <v xml:space="preserve">        7- Manutenção Predial</v>
      </c>
      <c r="E202" s="586"/>
      <c r="F202" s="938">
        <f>'Receita-Despesa'!G205</f>
        <v>0</v>
      </c>
      <c r="G202" s="960"/>
      <c r="H202" s="961">
        <f t="shared" si="127"/>
        <v>0</v>
      </c>
      <c r="I202" s="962" t="e">
        <f t="shared" si="167"/>
        <v>#DIV/0!</v>
      </c>
      <c r="J202" s="938">
        <f>'Receita-Despesa'!H205</f>
        <v>0</v>
      </c>
      <c r="K202" s="960"/>
      <c r="L202" s="961">
        <f t="shared" si="143"/>
        <v>0</v>
      </c>
      <c r="M202" s="962" t="e">
        <f t="shared" si="168"/>
        <v>#DIV/0!</v>
      </c>
      <c r="N202" s="938">
        <f>'Receita-Despesa'!I205</f>
        <v>0</v>
      </c>
      <c r="O202" s="960"/>
      <c r="P202" s="961">
        <f t="shared" si="144"/>
        <v>0</v>
      </c>
      <c r="Q202" s="962" t="e">
        <f t="shared" si="169"/>
        <v>#DIV/0!</v>
      </c>
      <c r="R202" s="938">
        <f>'Receita-Despesa'!J205</f>
        <v>0</v>
      </c>
      <c r="S202" s="960"/>
      <c r="T202" s="961">
        <f t="shared" si="145"/>
        <v>0</v>
      </c>
      <c r="U202" s="962" t="e">
        <f t="shared" si="170"/>
        <v>#DIV/0!</v>
      </c>
      <c r="V202" s="938">
        <f>'Receita-Despesa'!K205</f>
        <v>0</v>
      </c>
      <c r="W202" s="960"/>
      <c r="X202" s="961">
        <f t="shared" si="146"/>
        <v>0</v>
      </c>
      <c r="Y202" s="962" t="e">
        <f t="shared" si="171"/>
        <v>#DIV/0!</v>
      </c>
      <c r="Z202" s="938">
        <f>'Receita-Despesa'!L205</f>
        <v>0</v>
      </c>
      <c r="AA202" s="960"/>
      <c r="AB202" s="961">
        <f t="shared" si="147"/>
        <v>0</v>
      </c>
      <c r="AC202" s="962" t="e">
        <f t="shared" si="172"/>
        <v>#DIV/0!</v>
      </c>
      <c r="AD202" s="938">
        <f>'Receita-Despesa'!M205</f>
        <v>0</v>
      </c>
      <c r="AE202" s="960"/>
      <c r="AF202" s="961">
        <f t="shared" si="148"/>
        <v>0</v>
      </c>
      <c r="AG202" s="962" t="e">
        <f t="shared" si="173"/>
        <v>#DIV/0!</v>
      </c>
      <c r="AH202" s="938">
        <f>'Receita-Despesa'!N205</f>
        <v>0</v>
      </c>
      <c r="AI202" s="960"/>
      <c r="AJ202" s="961">
        <f t="shared" si="149"/>
        <v>0</v>
      </c>
      <c r="AK202" s="962" t="e">
        <f t="shared" si="174"/>
        <v>#DIV/0!</v>
      </c>
      <c r="AL202" s="938">
        <f>'Receita-Despesa'!O205</f>
        <v>0</v>
      </c>
      <c r="AM202" s="960"/>
      <c r="AN202" s="961">
        <f t="shared" si="150"/>
        <v>0</v>
      </c>
      <c r="AO202" s="962" t="e">
        <f t="shared" si="175"/>
        <v>#DIV/0!</v>
      </c>
      <c r="AP202" s="938">
        <f>'Receita-Despesa'!P205</f>
        <v>0</v>
      </c>
      <c r="AQ202" s="960"/>
      <c r="AR202" s="961">
        <f t="shared" si="151"/>
        <v>0</v>
      </c>
      <c r="AS202" s="962" t="e">
        <f t="shared" si="176"/>
        <v>#DIV/0!</v>
      </c>
      <c r="AT202" s="938">
        <f>'Receita-Despesa'!Q205</f>
        <v>0</v>
      </c>
      <c r="AU202" s="960"/>
      <c r="AV202" s="961">
        <f t="shared" si="152"/>
        <v>0</v>
      </c>
      <c r="AW202" s="962" t="e">
        <f t="shared" si="177"/>
        <v>#DIV/0!</v>
      </c>
      <c r="AX202" s="938">
        <f>'Receita-Despesa'!R205</f>
        <v>0</v>
      </c>
      <c r="AY202" s="960"/>
      <c r="AZ202" s="961">
        <f t="shared" si="153"/>
        <v>0</v>
      </c>
      <c r="BA202" s="962" t="e">
        <f t="shared" si="178"/>
        <v>#DIV/0!</v>
      </c>
      <c r="BB202" s="924">
        <f t="shared" si="128"/>
        <v>0</v>
      </c>
      <c r="BC202" s="925">
        <f t="shared" si="128"/>
        <v>0</v>
      </c>
      <c r="BD202" s="926">
        <f t="shared" si="129"/>
        <v>0</v>
      </c>
      <c r="BE202" s="963" t="e">
        <f t="shared" si="179"/>
        <v>#DIV/0!</v>
      </c>
      <c r="BF202" s="282"/>
      <c r="BG202" s="283"/>
      <c r="BH202" s="282"/>
      <c r="BI202" s="284"/>
      <c r="BJ202" s="281"/>
      <c r="BK202" s="281"/>
      <c r="BL202" s="281"/>
      <c r="BM202" s="281"/>
      <c r="BN202" s="285"/>
      <c r="BO202" s="281"/>
      <c r="BP202" s="281"/>
      <c r="BQ202" s="281"/>
      <c r="BR202" s="281"/>
      <c r="BS202" s="286"/>
      <c r="BT202" s="282"/>
    </row>
    <row r="203" spans="1:74" s="287" customFormat="1" x14ac:dyDescent="0.3">
      <c r="A203" s="877"/>
      <c r="B203" s="278"/>
      <c r="C203" s="279"/>
      <c r="D203" s="585" t="str">
        <f>'Receita-Despesa'!D206</f>
        <v xml:space="preserve">        8- Manutenção Elétrica</v>
      </c>
      <c r="E203" s="586"/>
      <c r="F203" s="938">
        <f>'Receita-Despesa'!G206</f>
        <v>0</v>
      </c>
      <c r="G203" s="960"/>
      <c r="H203" s="961">
        <f t="shared" si="127"/>
        <v>0</v>
      </c>
      <c r="I203" s="962" t="e">
        <f t="shared" si="167"/>
        <v>#DIV/0!</v>
      </c>
      <c r="J203" s="938">
        <f>'Receita-Despesa'!H206</f>
        <v>0</v>
      </c>
      <c r="K203" s="960"/>
      <c r="L203" s="961">
        <f t="shared" si="143"/>
        <v>0</v>
      </c>
      <c r="M203" s="962" t="e">
        <f t="shared" si="168"/>
        <v>#DIV/0!</v>
      </c>
      <c r="N203" s="938">
        <f>'Receita-Despesa'!I206</f>
        <v>0</v>
      </c>
      <c r="O203" s="960"/>
      <c r="P203" s="961">
        <f t="shared" si="144"/>
        <v>0</v>
      </c>
      <c r="Q203" s="962" t="e">
        <f t="shared" si="169"/>
        <v>#DIV/0!</v>
      </c>
      <c r="R203" s="938">
        <f>'Receita-Despesa'!J206</f>
        <v>0</v>
      </c>
      <c r="S203" s="960"/>
      <c r="T203" s="961">
        <f t="shared" si="145"/>
        <v>0</v>
      </c>
      <c r="U203" s="962" t="e">
        <f t="shared" si="170"/>
        <v>#DIV/0!</v>
      </c>
      <c r="V203" s="938">
        <f>'Receita-Despesa'!K206</f>
        <v>0</v>
      </c>
      <c r="W203" s="960"/>
      <c r="X203" s="961">
        <f t="shared" si="146"/>
        <v>0</v>
      </c>
      <c r="Y203" s="962" t="e">
        <f t="shared" si="171"/>
        <v>#DIV/0!</v>
      </c>
      <c r="Z203" s="938">
        <f>'Receita-Despesa'!L206</f>
        <v>0</v>
      </c>
      <c r="AA203" s="960"/>
      <c r="AB203" s="961">
        <f t="shared" si="147"/>
        <v>0</v>
      </c>
      <c r="AC203" s="962" t="e">
        <f t="shared" si="172"/>
        <v>#DIV/0!</v>
      </c>
      <c r="AD203" s="938">
        <f>'Receita-Despesa'!M206</f>
        <v>0</v>
      </c>
      <c r="AE203" s="960"/>
      <c r="AF203" s="961">
        <f t="shared" si="148"/>
        <v>0</v>
      </c>
      <c r="AG203" s="962" t="e">
        <f t="shared" si="173"/>
        <v>#DIV/0!</v>
      </c>
      <c r="AH203" s="938">
        <f>'Receita-Despesa'!N206</f>
        <v>0</v>
      </c>
      <c r="AI203" s="960"/>
      <c r="AJ203" s="961">
        <f t="shared" si="149"/>
        <v>0</v>
      </c>
      <c r="AK203" s="962" t="e">
        <f t="shared" si="174"/>
        <v>#DIV/0!</v>
      </c>
      <c r="AL203" s="938">
        <f>'Receita-Despesa'!O206</f>
        <v>0</v>
      </c>
      <c r="AM203" s="960"/>
      <c r="AN203" s="961">
        <f t="shared" si="150"/>
        <v>0</v>
      </c>
      <c r="AO203" s="962" t="e">
        <f t="shared" si="175"/>
        <v>#DIV/0!</v>
      </c>
      <c r="AP203" s="938">
        <f>'Receita-Despesa'!P206</f>
        <v>0</v>
      </c>
      <c r="AQ203" s="960"/>
      <c r="AR203" s="961">
        <f t="shared" si="151"/>
        <v>0</v>
      </c>
      <c r="AS203" s="962" t="e">
        <f t="shared" si="176"/>
        <v>#DIV/0!</v>
      </c>
      <c r="AT203" s="938">
        <f>'Receita-Despesa'!Q206</f>
        <v>0</v>
      </c>
      <c r="AU203" s="960"/>
      <c r="AV203" s="961">
        <f t="shared" si="152"/>
        <v>0</v>
      </c>
      <c r="AW203" s="962" t="e">
        <f t="shared" si="177"/>
        <v>#DIV/0!</v>
      </c>
      <c r="AX203" s="938">
        <f>'Receita-Despesa'!R206</f>
        <v>0</v>
      </c>
      <c r="AY203" s="960"/>
      <c r="AZ203" s="961">
        <f t="shared" si="153"/>
        <v>0</v>
      </c>
      <c r="BA203" s="962" t="e">
        <f t="shared" si="178"/>
        <v>#DIV/0!</v>
      </c>
      <c r="BB203" s="924">
        <f t="shared" si="128"/>
        <v>0</v>
      </c>
      <c r="BC203" s="925">
        <f t="shared" si="128"/>
        <v>0</v>
      </c>
      <c r="BD203" s="926">
        <f t="shared" si="129"/>
        <v>0</v>
      </c>
      <c r="BE203" s="963" t="e">
        <f t="shared" si="179"/>
        <v>#DIV/0!</v>
      </c>
      <c r="BF203" s="282"/>
      <c r="BG203" s="283"/>
      <c r="BH203" s="282"/>
      <c r="BI203" s="284"/>
      <c r="BJ203" s="281"/>
      <c r="BK203" s="281"/>
      <c r="BL203" s="281"/>
      <c r="BM203" s="281"/>
      <c r="BN203" s="285"/>
      <c r="BO203" s="281"/>
      <c r="BP203" s="281"/>
      <c r="BQ203" s="281"/>
      <c r="BR203" s="281"/>
      <c r="BS203" s="286"/>
      <c r="BT203" s="282"/>
    </row>
    <row r="204" spans="1:74" s="287" customFormat="1" x14ac:dyDescent="0.3">
      <c r="A204" s="877"/>
      <c r="B204" s="278"/>
      <c r="C204" s="279"/>
      <c r="D204" s="585" t="str">
        <f>'Receita-Despesa'!D207</f>
        <v xml:space="preserve">        9- Manutenção Hidráulica</v>
      </c>
      <c r="E204" s="587"/>
      <c r="F204" s="938">
        <f>'Receita-Despesa'!G207</f>
        <v>0</v>
      </c>
      <c r="G204" s="960"/>
      <c r="H204" s="961">
        <f t="shared" si="127"/>
        <v>0</v>
      </c>
      <c r="I204" s="962" t="e">
        <f t="shared" si="167"/>
        <v>#DIV/0!</v>
      </c>
      <c r="J204" s="938">
        <f>'Receita-Despesa'!H207</f>
        <v>0</v>
      </c>
      <c r="K204" s="960"/>
      <c r="L204" s="961">
        <f t="shared" si="143"/>
        <v>0</v>
      </c>
      <c r="M204" s="962" t="e">
        <f t="shared" si="168"/>
        <v>#DIV/0!</v>
      </c>
      <c r="N204" s="938">
        <f>'Receita-Despesa'!I207</f>
        <v>0</v>
      </c>
      <c r="O204" s="960"/>
      <c r="P204" s="961">
        <f t="shared" si="144"/>
        <v>0</v>
      </c>
      <c r="Q204" s="962" t="e">
        <f t="shared" si="169"/>
        <v>#DIV/0!</v>
      </c>
      <c r="R204" s="938">
        <f>'Receita-Despesa'!J207</f>
        <v>0</v>
      </c>
      <c r="S204" s="960"/>
      <c r="T204" s="961">
        <f t="shared" si="145"/>
        <v>0</v>
      </c>
      <c r="U204" s="962" t="e">
        <f t="shared" si="170"/>
        <v>#DIV/0!</v>
      </c>
      <c r="V204" s="938">
        <f>'Receita-Despesa'!K207</f>
        <v>0</v>
      </c>
      <c r="W204" s="960"/>
      <c r="X204" s="961">
        <f t="shared" si="146"/>
        <v>0</v>
      </c>
      <c r="Y204" s="962" t="e">
        <f t="shared" si="171"/>
        <v>#DIV/0!</v>
      </c>
      <c r="Z204" s="938">
        <f>'Receita-Despesa'!L207</f>
        <v>0</v>
      </c>
      <c r="AA204" s="960"/>
      <c r="AB204" s="961">
        <f t="shared" si="147"/>
        <v>0</v>
      </c>
      <c r="AC204" s="962" t="e">
        <f t="shared" si="172"/>
        <v>#DIV/0!</v>
      </c>
      <c r="AD204" s="938">
        <f>'Receita-Despesa'!M207</f>
        <v>0</v>
      </c>
      <c r="AE204" s="960"/>
      <c r="AF204" s="961">
        <f t="shared" si="148"/>
        <v>0</v>
      </c>
      <c r="AG204" s="962" t="e">
        <f t="shared" si="173"/>
        <v>#DIV/0!</v>
      </c>
      <c r="AH204" s="938">
        <f>'Receita-Despesa'!N207</f>
        <v>0</v>
      </c>
      <c r="AI204" s="960"/>
      <c r="AJ204" s="961">
        <f t="shared" si="149"/>
        <v>0</v>
      </c>
      <c r="AK204" s="962" t="e">
        <f t="shared" si="174"/>
        <v>#DIV/0!</v>
      </c>
      <c r="AL204" s="938">
        <f>'Receita-Despesa'!O207</f>
        <v>0</v>
      </c>
      <c r="AM204" s="960"/>
      <c r="AN204" s="961">
        <f t="shared" si="150"/>
        <v>0</v>
      </c>
      <c r="AO204" s="962" t="e">
        <f t="shared" si="175"/>
        <v>#DIV/0!</v>
      </c>
      <c r="AP204" s="938">
        <f>'Receita-Despesa'!P207</f>
        <v>0</v>
      </c>
      <c r="AQ204" s="960"/>
      <c r="AR204" s="961">
        <f t="shared" si="151"/>
        <v>0</v>
      </c>
      <c r="AS204" s="962" t="e">
        <f t="shared" si="176"/>
        <v>#DIV/0!</v>
      </c>
      <c r="AT204" s="938">
        <f>'Receita-Despesa'!Q207</f>
        <v>0</v>
      </c>
      <c r="AU204" s="960"/>
      <c r="AV204" s="961">
        <f t="shared" si="152"/>
        <v>0</v>
      </c>
      <c r="AW204" s="962" t="e">
        <f t="shared" si="177"/>
        <v>#DIV/0!</v>
      </c>
      <c r="AX204" s="938">
        <f>'Receita-Despesa'!R207</f>
        <v>0</v>
      </c>
      <c r="AY204" s="960"/>
      <c r="AZ204" s="961">
        <f t="shared" si="153"/>
        <v>0</v>
      </c>
      <c r="BA204" s="962" t="e">
        <f t="shared" si="178"/>
        <v>#DIV/0!</v>
      </c>
      <c r="BB204" s="924">
        <f t="shared" si="128"/>
        <v>0</v>
      </c>
      <c r="BC204" s="925">
        <f t="shared" si="128"/>
        <v>0</v>
      </c>
      <c r="BD204" s="926">
        <f t="shared" si="129"/>
        <v>0</v>
      </c>
      <c r="BE204" s="963" t="e">
        <f t="shared" si="179"/>
        <v>#DIV/0!</v>
      </c>
      <c r="BF204" s="282"/>
      <c r="BG204" s="283"/>
      <c r="BH204" s="282"/>
      <c r="BI204" s="284"/>
      <c r="BJ204" s="281"/>
      <c r="BK204" s="281"/>
      <c r="BL204" s="281"/>
      <c r="BM204" s="281"/>
      <c r="BN204" s="285"/>
      <c r="BO204" s="281"/>
      <c r="BP204" s="281"/>
      <c r="BQ204" s="281"/>
      <c r="BR204" s="281"/>
      <c r="BS204" s="286"/>
      <c r="BT204" s="282"/>
    </row>
    <row r="205" spans="1:74" s="287" customFormat="1" x14ac:dyDescent="0.3">
      <c r="A205" s="877"/>
      <c r="B205" s="278"/>
      <c r="C205" s="279"/>
      <c r="D205" s="585" t="str">
        <f>'Receita-Despesa'!D208</f>
        <v xml:space="preserve">       10- Manutenção de Equipamentos de TI</v>
      </c>
      <c r="E205" s="587"/>
      <c r="F205" s="938">
        <f>'Receita-Despesa'!G208</f>
        <v>0</v>
      </c>
      <c r="G205" s="960"/>
      <c r="H205" s="961">
        <f t="shared" ref="H205:H268" si="180">G205-F205</f>
        <v>0</v>
      </c>
      <c r="I205" s="962" t="e">
        <f t="shared" si="167"/>
        <v>#DIV/0!</v>
      </c>
      <c r="J205" s="938">
        <f>'Receita-Despesa'!H208</f>
        <v>0</v>
      </c>
      <c r="K205" s="960"/>
      <c r="L205" s="961">
        <f t="shared" si="143"/>
        <v>0</v>
      </c>
      <c r="M205" s="962" t="e">
        <f t="shared" si="168"/>
        <v>#DIV/0!</v>
      </c>
      <c r="N205" s="938">
        <f>'Receita-Despesa'!I208</f>
        <v>0</v>
      </c>
      <c r="O205" s="960"/>
      <c r="P205" s="961">
        <f t="shared" si="144"/>
        <v>0</v>
      </c>
      <c r="Q205" s="962" t="e">
        <f t="shared" si="169"/>
        <v>#DIV/0!</v>
      </c>
      <c r="R205" s="938">
        <f>'Receita-Despesa'!J208</f>
        <v>0</v>
      </c>
      <c r="S205" s="960"/>
      <c r="T205" s="961">
        <f t="shared" si="145"/>
        <v>0</v>
      </c>
      <c r="U205" s="962" t="e">
        <f t="shared" si="170"/>
        <v>#DIV/0!</v>
      </c>
      <c r="V205" s="938">
        <f>'Receita-Despesa'!K208</f>
        <v>0</v>
      </c>
      <c r="W205" s="960"/>
      <c r="X205" s="961">
        <f t="shared" si="146"/>
        <v>0</v>
      </c>
      <c r="Y205" s="962" t="e">
        <f t="shared" si="171"/>
        <v>#DIV/0!</v>
      </c>
      <c r="Z205" s="938">
        <f>'Receita-Despesa'!L208</f>
        <v>0</v>
      </c>
      <c r="AA205" s="960"/>
      <c r="AB205" s="961">
        <f t="shared" si="147"/>
        <v>0</v>
      </c>
      <c r="AC205" s="962" t="e">
        <f t="shared" si="172"/>
        <v>#DIV/0!</v>
      </c>
      <c r="AD205" s="938">
        <f>'Receita-Despesa'!M208</f>
        <v>0</v>
      </c>
      <c r="AE205" s="960"/>
      <c r="AF205" s="961">
        <f t="shared" si="148"/>
        <v>0</v>
      </c>
      <c r="AG205" s="962" t="e">
        <f t="shared" si="173"/>
        <v>#DIV/0!</v>
      </c>
      <c r="AH205" s="938">
        <f>'Receita-Despesa'!N208</f>
        <v>0</v>
      </c>
      <c r="AI205" s="960"/>
      <c r="AJ205" s="961">
        <f t="shared" si="149"/>
        <v>0</v>
      </c>
      <c r="AK205" s="962" t="e">
        <f t="shared" si="174"/>
        <v>#DIV/0!</v>
      </c>
      <c r="AL205" s="938">
        <f>'Receita-Despesa'!O208</f>
        <v>0</v>
      </c>
      <c r="AM205" s="960"/>
      <c r="AN205" s="961">
        <f t="shared" si="150"/>
        <v>0</v>
      </c>
      <c r="AO205" s="962" t="e">
        <f t="shared" si="175"/>
        <v>#DIV/0!</v>
      </c>
      <c r="AP205" s="938">
        <f>'Receita-Despesa'!P208</f>
        <v>0</v>
      </c>
      <c r="AQ205" s="960"/>
      <c r="AR205" s="961">
        <f t="shared" si="151"/>
        <v>0</v>
      </c>
      <c r="AS205" s="962" t="e">
        <f t="shared" si="176"/>
        <v>#DIV/0!</v>
      </c>
      <c r="AT205" s="938">
        <f>'Receita-Despesa'!Q208</f>
        <v>0</v>
      </c>
      <c r="AU205" s="960"/>
      <c r="AV205" s="961">
        <f t="shared" si="152"/>
        <v>0</v>
      </c>
      <c r="AW205" s="962" t="e">
        <f t="shared" si="177"/>
        <v>#DIV/0!</v>
      </c>
      <c r="AX205" s="938">
        <f>'Receita-Despesa'!R208</f>
        <v>0</v>
      </c>
      <c r="AY205" s="960"/>
      <c r="AZ205" s="961">
        <f t="shared" si="153"/>
        <v>0</v>
      </c>
      <c r="BA205" s="962" t="e">
        <f t="shared" si="178"/>
        <v>#DIV/0!</v>
      </c>
      <c r="BB205" s="924">
        <f t="shared" ref="BB205:BC268" si="181">F205+J205+N205+R205+V205+Z205+AD205+AH205+AL205+AP205+AT205+AX205</f>
        <v>0</v>
      </c>
      <c r="BC205" s="925">
        <f t="shared" si="181"/>
        <v>0</v>
      </c>
      <c r="BD205" s="926">
        <f t="shared" ref="BD205:BD268" si="182">BC205-BB205</f>
        <v>0</v>
      </c>
      <c r="BE205" s="963" t="e">
        <f t="shared" si="179"/>
        <v>#DIV/0!</v>
      </c>
      <c r="BF205" s="282"/>
      <c r="BG205" s="283"/>
      <c r="BH205" s="282"/>
      <c r="BI205" s="284"/>
      <c r="BJ205" s="281"/>
      <c r="BK205" s="281"/>
      <c r="BL205" s="281"/>
      <c r="BM205" s="281"/>
      <c r="BN205" s="285"/>
      <c r="BO205" s="281"/>
      <c r="BP205" s="281"/>
      <c r="BQ205" s="281"/>
      <c r="BR205" s="281"/>
      <c r="BS205" s="286"/>
      <c r="BT205" s="282"/>
    </row>
    <row r="206" spans="1:74" s="287" customFormat="1" x14ac:dyDescent="0.3">
      <c r="A206" s="877"/>
      <c r="B206" s="278"/>
      <c r="C206" s="279"/>
      <c r="D206" s="585" t="str">
        <f>'Receita-Despesa'!D209</f>
        <v xml:space="preserve">       11- Engenharia Clínica</v>
      </c>
      <c r="E206" s="587"/>
      <c r="F206" s="938">
        <f>'Receita-Despesa'!G209</f>
        <v>26400</v>
      </c>
      <c r="G206" s="960"/>
      <c r="H206" s="961">
        <f t="shared" si="180"/>
        <v>-26400</v>
      </c>
      <c r="I206" s="962">
        <f t="shared" si="167"/>
        <v>-1</v>
      </c>
      <c r="J206" s="938">
        <f>'Receita-Despesa'!H209</f>
        <v>26400</v>
      </c>
      <c r="K206" s="960"/>
      <c r="L206" s="961">
        <f t="shared" si="143"/>
        <v>-26400</v>
      </c>
      <c r="M206" s="962">
        <f t="shared" si="168"/>
        <v>-1</v>
      </c>
      <c r="N206" s="938">
        <f>'Receita-Despesa'!I209</f>
        <v>26400</v>
      </c>
      <c r="O206" s="960"/>
      <c r="P206" s="961">
        <f t="shared" si="144"/>
        <v>-26400</v>
      </c>
      <c r="Q206" s="962">
        <f t="shared" si="169"/>
        <v>-1</v>
      </c>
      <c r="R206" s="938">
        <f>'Receita-Despesa'!J209</f>
        <v>26400</v>
      </c>
      <c r="S206" s="960"/>
      <c r="T206" s="961">
        <f t="shared" si="145"/>
        <v>-26400</v>
      </c>
      <c r="U206" s="962">
        <f t="shared" si="170"/>
        <v>-1</v>
      </c>
      <c r="V206" s="938">
        <f>'Receita-Despesa'!K209</f>
        <v>26400</v>
      </c>
      <c r="W206" s="960"/>
      <c r="X206" s="961">
        <f t="shared" si="146"/>
        <v>-26400</v>
      </c>
      <c r="Y206" s="962">
        <f t="shared" si="171"/>
        <v>-1</v>
      </c>
      <c r="Z206" s="938">
        <f>'Receita-Despesa'!L209</f>
        <v>26400</v>
      </c>
      <c r="AA206" s="960"/>
      <c r="AB206" s="961">
        <f t="shared" si="147"/>
        <v>-26400</v>
      </c>
      <c r="AC206" s="962">
        <f t="shared" si="172"/>
        <v>-1</v>
      </c>
      <c r="AD206" s="938">
        <f>'Receita-Despesa'!M209</f>
        <v>26400</v>
      </c>
      <c r="AE206" s="960"/>
      <c r="AF206" s="961">
        <f t="shared" si="148"/>
        <v>-26400</v>
      </c>
      <c r="AG206" s="962">
        <f t="shared" si="173"/>
        <v>-1</v>
      </c>
      <c r="AH206" s="938">
        <f>'Receita-Despesa'!N209</f>
        <v>26400</v>
      </c>
      <c r="AI206" s="960"/>
      <c r="AJ206" s="961">
        <f t="shared" si="149"/>
        <v>-26400</v>
      </c>
      <c r="AK206" s="962">
        <f t="shared" si="174"/>
        <v>-1</v>
      </c>
      <c r="AL206" s="938">
        <f>'Receita-Despesa'!O209</f>
        <v>26400</v>
      </c>
      <c r="AM206" s="960"/>
      <c r="AN206" s="961">
        <f t="shared" si="150"/>
        <v>-26400</v>
      </c>
      <c r="AO206" s="962">
        <f t="shared" si="175"/>
        <v>-1</v>
      </c>
      <c r="AP206" s="938">
        <f>'Receita-Despesa'!P209</f>
        <v>26400</v>
      </c>
      <c r="AQ206" s="960"/>
      <c r="AR206" s="961">
        <f t="shared" si="151"/>
        <v>-26400</v>
      </c>
      <c r="AS206" s="962">
        <f t="shared" si="176"/>
        <v>-1</v>
      </c>
      <c r="AT206" s="938">
        <f>'Receita-Despesa'!Q209</f>
        <v>26400</v>
      </c>
      <c r="AU206" s="960"/>
      <c r="AV206" s="961">
        <f t="shared" si="152"/>
        <v>-26400</v>
      </c>
      <c r="AW206" s="962">
        <f t="shared" si="177"/>
        <v>-1</v>
      </c>
      <c r="AX206" s="938">
        <f>'Receita-Despesa'!R209</f>
        <v>26400</v>
      </c>
      <c r="AY206" s="960"/>
      <c r="AZ206" s="961">
        <f t="shared" si="153"/>
        <v>-26400</v>
      </c>
      <c r="BA206" s="962">
        <f t="shared" si="178"/>
        <v>-1</v>
      </c>
      <c r="BB206" s="924">
        <f t="shared" si="181"/>
        <v>316800</v>
      </c>
      <c r="BC206" s="925">
        <f t="shared" si="181"/>
        <v>0</v>
      </c>
      <c r="BD206" s="926">
        <f t="shared" si="182"/>
        <v>-316800</v>
      </c>
      <c r="BE206" s="963">
        <f t="shared" si="179"/>
        <v>-1</v>
      </c>
      <c r="BF206" s="282"/>
      <c r="BG206" s="283"/>
      <c r="BH206" s="282"/>
      <c r="BI206" s="284"/>
      <c r="BJ206" s="281"/>
      <c r="BK206" s="281"/>
      <c r="BL206" s="281"/>
      <c r="BM206" s="281"/>
      <c r="BN206" s="285"/>
      <c r="BO206" s="281"/>
      <c r="BP206" s="281"/>
      <c r="BQ206" s="281"/>
      <c r="BR206" s="281"/>
      <c r="BS206" s="286"/>
      <c r="BT206" s="282"/>
    </row>
    <row r="207" spans="1:74" s="287" customFormat="1" x14ac:dyDescent="0.3">
      <c r="A207" s="877"/>
      <c r="B207" s="278"/>
      <c r="C207" s="279"/>
      <c r="D207" s="585" t="str">
        <f>'Receita-Despesa'!D210</f>
        <v xml:space="preserve">       12- </v>
      </c>
      <c r="E207" s="588"/>
      <c r="F207" s="938">
        <f>'Receita-Despesa'!G210</f>
        <v>0</v>
      </c>
      <c r="G207" s="960"/>
      <c r="H207" s="961">
        <f t="shared" si="180"/>
        <v>0</v>
      </c>
      <c r="I207" s="962" t="e">
        <f t="shared" si="167"/>
        <v>#DIV/0!</v>
      </c>
      <c r="J207" s="938">
        <f>'Receita-Despesa'!H210</f>
        <v>0</v>
      </c>
      <c r="K207" s="960"/>
      <c r="L207" s="961">
        <f t="shared" si="143"/>
        <v>0</v>
      </c>
      <c r="M207" s="962" t="e">
        <f t="shared" si="168"/>
        <v>#DIV/0!</v>
      </c>
      <c r="N207" s="938">
        <f>'Receita-Despesa'!I210</f>
        <v>0</v>
      </c>
      <c r="O207" s="960"/>
      <c r="P207" s="961">
        <f t="shared" si="144"/>
        <v>0</v>
      </c>
      <c r="Q207" s="962" t="e">
        <f t="shared" si="169"/>
        <v>#DIV/0!</v>
      </c>
      <c r="R207" s="938">
        <f>'Receita-Despesa'!J210</f>
        <v>0</v>
      </c>
      <c r="S207" s="960"/>
      <c r="T207" s="961">
        <f t="shared" si="145"/>
        <v>0</v>
      </c>
      <c r="U207" s="962" t="e">
        <f t="shared" si="170"/>
        <v>#DIV/0!</v>
      </c>
      <c r="V207" s="938">
        <f>'Receita-Despesa'!K210</f>
        <v>0</v>
      </c>
      <c r="W207" s="960"/>
      <c r="X207" s="961">
        <f t="shared" si="146"/>
        <v>0</v>
      </c>
      <c r="Y207" s="962" t="e">
        <f t="shared" si="171"/>
        <v>#DIV/0!</v>
      </c>
      <c r="Z207" s="938">
        <f>'Receita-Despesa'!L210</f>
        <v>0</v>
      </c>
      <c r="AA207" s="960"/>
      <c r="AB207" s="961">
        <f t="shared" si="147"/>
        <v>0</v>
      </c>
      <c r="AC207" s="962" t="e">
        <f t="shared" si="172"/>
        <v>#DIV/0!</v>
      </c>
      <c r="AD207" s="938">
        <f>'Receita-Despesa'!M210</f>
        <v>0</v>
      </c>
      <c r="AE207" s="960"/>
      <c r="AF207" s="961">
        <f t="shared" si="148"/>
        <v>0</v>
      </c>
      <c r="AG207" s="962" t="e">
        <f t="shared" si="173"/>
        <v>#DIV/0!</v>
      </c>
      <c r="AH207" s="938">
        <f>'Receita-Despesa'!N210</f>
        <v>0</v>
      </c>
      <c r="AI207" s="960"/>
      <c r="AJ207" s="961">
        <f t="shared" si="149"/>
        <v>0</v>
      </c>
      <c r="AK207" s="962" t="e">
        <f t="shared" si="174"/>
        <v>#DIV/0!</v>
      </c>
      <c r="AL207" s="938">
        <f>'Receita-Despesa'!O210</f>
        <v>0</v>
      </c>
      <c r="AM207" s="960"/>
      <c r="AN207" s="961">
        <f t="shared" si="150"/>
        <v>0</v>
      </c>
      <c r="AO207" s="962" t="e">
        <f t="shared" si="175"/>
        <v>#DIV/0!</v>
      </c>
      <c r="AP207" s="938">
        <f>'Receita-Despesa'!P210</f>
        <v>0</v>
      </c>
      <c r="AQ207" s="960"/>
      <c r="AR207" s="961">
        <f t="shared" si="151"/>
        <v>0</v>
      </c>
      <c r="AS207" s="962" t="e">
        <f t="shared" si="176"/>
        <v>#DIV/0!</v>
      </c>
      <c r="AT207" s="938">
        <f>'Receita-Despesa'!Q210</f>
        <v>0</v>
      </c>
      <c r="AU207" s="960"/>
      <c r="AV207" s="961">
        <f t="shared" si="152"/>
        <v>0</v>
      </c>
      <c r="AW207" s="962" t="e">
        <f t="shared" si="177"/>
        <v>#DIV/0!</v>
      </c>
      <c r="AX207" s="938">
        <f>'Receita-Despesa'!R210</f>
        <v>0</v>
      </c>
      <c r="AY207" s="960"/>
      <c r="AZ207" s="961">
        <f t="shared" si="153"/>
        <v>0</v>
      </c>
      <c r="BA207" s="962" t="e">
        <f t="shared" si="178"/>
        <v>#DIV/0!</v>
      </c>
      <c r="BB207" s="924">
        <f t="shared" si="181"/>
        <v>0</v>
      </c>
      <c r="BC207" s="925">
        <f t="shared" si="181"/>
        <v>0</v>
      </c>
      <c r="BD207" s="926">
        <f t="shared" si="182"/>
        <v>0</v>
      </c>
      <c r="BE207" s="963" t="e">
        <f t="shared" si="179"/>
        <v>#DIV/0!</v>
      </c>
      <c r="BF207" s="282"/>
      <c r="BG207" s="283"/>
      <c r="BH207" s="282"/>
      <c r="BI207" s="284"/>
      <c r="BJ207" s="281"/>
      <c r="BK207" s="281"/>
      <c r="BL207" s="281"/>
      <c r="BM207" s="281"/>
      <c r="BN207" s="285"/>
      <c r="BO207" s="281"/>
      <c r="BP207" s="281"/>
      <c r="BQ207" s="281"/>
      <c r="BR207" s="281"/>
      <c r="BS207" s="286"/>
      <c r="BT207" s="282"/>
    </row>
    <row r="208" spans="1:74" s="287" customFormat="1" x14ac:dyDescent="0.3">
      <c r="A208" s="877"/>
      <c r="B208" s="278"/>
      <c r="C208" s="279"/>
      <c r="D208" s="585" t="str">
        <f>'Receita-Despesa'!D211</f>
        <v xml:space="preserve">       13-</v>
      </c>
      <c r="E208" s="588"/>
      <c r="F208" s="938">
        <f>'Receita-Despesa'!G211</f>
        <v>0</v>
      </c>
      <c r="G208" s="960"/>
      <c r="H208" s="961">
        <f t="shared" si="180"/>
        <v>0</v>
      </c>
      <c r="I208" s="962" t="e">
        <f t="shared" si="167"/>
        <v>#DIV/0!</v>
      </c>
      <c r="J208" s="938">
        <f>'Receita-Despesa'!H211</f>
        <v>0</v>
      </c>
      <c r="K208" s="960"/>
      <c r="L208" s="961">
        <f t="shared" si="143"/>
        <v>0</v>
      </c>
      <c r="M208" s="962" t="e">
        <f t="shared" si="168"/>
        <v>#DIV/0!</v>
      </c>
      <c r="N208" s="938">
        <f>'Receita-Despesa'!I211</f>
        <v>0</v>
      </c>
      <c r="O208" s="960"/>
      <c r="P208" s="961">
        <f t="shared" si="144"/>
        <v>0</v>
      </c>
      <c r="Q208" s="962" t="e">
        <f t="shared" si="169"/>
        <v>#DIV/0!</v>
      </c>
      <c r="R208" s="938">
        <f>'Receita-Despesa'!J211</f>
        <v>0</v>
      </c>
      <c r="S208" s="960"/>
      <c r="T208" s="961">
        <f t="shared" si="145"/>
        <v>0</v>
      </c>
      <c r="U208" s="962" t="e">
        <f t="shared" si="170"/>
        <v>#DIV/0!</v>
      </c>
      <c r="V208" s="938">
        <f>'Receita-Despesa'!K211</f>
        <v>0</v>
      </c>
      <c r="W208" s="960"/>
      <c r="X208" s="961">
        <f t="shared" si="146"/>
        <v>0</v>
      </c>
      <c r="Y208" s="962" t="e">
        <f t="shared" si="171"/>
        <v>#DIV/0!</v>
      </c>
      <c r="Z208" s="938">
        <f>'Receita-Despesa'!L211</f>
        <v>0</v>
      </c>
      <c r="AA208" s="960"/>
      <c r="AB208" s="961">
        <f t="shared" si="147"/>
        <v>0</v>
      </c>
      <c r="AC208" s="962" t="e">
        <f t="shared" si="172"/>
        <v>#DIV/0!</v>
      </c>
      <c r="AD208" s="938">
        <f>'Receita-Despesa'!M211</f>
        <v>0</v>
      </c>
      <c r="AE208" s="960"/>
      <c r="AF208" s="961">
        <f t="shared" si="148"/>
        <v>0</v>
      </c>
      <c r="AG208" s="962" t="e">
        <f t="shared" si="173"/>
        <v>#DIV/0!</v>
      </c>
      <c r="AH208" s="938">
        <f>'Receita-Despesa'!N211</f>
        <v>0</v>
      </c>
      <c r="AI208" s="960"/>
      <c r="AJ208" s="961">
        <f t="shared" si="149"/>
        <v>0</v>
      </c>
      <c r="AK208" s="962" t="e">
        <f t="shared" si="174"/>
        <v>#DIV/0!</v>
      </c>
      <c r="AL208" s="938">
        <f>'Receita-Despesa'!O211</f>
        <v>0</v>
      </c>
      <c r="AM208" s="960"/>
      <c r="AN208" s="961">
        <f t="shared" si="150"/>
        <v>0</v>
      </c>
      <c r="AO208" s="962" t="e">
        <f t="shared" si="175"/>
        <v>#DIV/0!</v>
      </c>
      <c r="AP208" s="938">
        <f>'Receita-Despesa'!P211</f>
        <v>0</v>
      </c>
      <c r="AQ208" s="960"/>
      <c r="AR208" s="961">
        <f t="shared" si="151"/>
        <v>0</v>
      </c>
      <c r="AS208" s="962" t="e">
        <f t="shared" si="176"/>
        <v>#DIV/0!</v>
      </c>
      <c r="AT208" s="938">
        <f>'Receita-Despesa'!Q211</f>
        <v>0</v>
      </c>
      <c r="AU208" s="960"/>
      <c r="AV208" s="961">
        <f t="shared" si="152"/>
        <v>0</v>
      </c>
      <c r="AW208" s="962" t="e">
        <f t="shared" si="177"/>
        <v>#DIV/0!</v>
      </c>
      <c r="AX208" s="938">
        <f>'Receita-Despesa'!R211</f>
        <v>0</v>
      </c>
      <c r="AY208" s="960"/>
      <c r="AZ208" s="961">
        <f t="shared" si="153"/>
        <v>0</v>
      </c>
      <c r="BA208" s="962" t="e">
        <f t="shared" si="178"/>
        <v>#DIV/0!</v>
      </c>
      <c r="BB208" s="924">
        <f t="shared" si="181"/>
        <v>0</v>
      </c>
      <c r="BC208" s="925">
        <f t="shared" si="181"/>
        <v>0</v>
      </c>
      <c r="BD208" s="926">
        <f t="shared" si="182"/>
        <v>0</v>
      </c>
      <c r="BE208" s="963" t="e">
        <f t="shared" si="179"/>
        <v>#DIV/0!</v>
      </c>
      <c r="BF208" s="282"/>
      <c r="BG208" s="283"/>
      <c r="BH208" s="282"/>
      <c r="BI208" s="284"/>
      <c r="BJ208" s="281"/>
      <c r="BK208" s="281"/>
      <c r="BL208" s="281"/>
      <c r="BM208" s="281"/>
      <c r="BN208" s="285"/>
      <c r="BO208" s="281"/>
      <c r="BP208" s="281"/>
      <c r="BQ208" s="281"/>
      <c r="BR208" s="281"/>
      <c r="BS208" s="286"/>
      <c r="BT208" s="282"/>
    </row>
    <row r="209" spans="1:74" s="287" customFormat="1" x14ac:dyDescent="0.3">
      <c r="A209" s="877"/>
      <c r="B209" s="278"/>
      <c r="C209" s="279"/>
      <c r="D209" s="585" t="str">
        <f>'Receita-Despesa'!D212</f>
        <v xml:space="preserve">       14-</v>
      </c>
      <c r="E209" s="588"/>
      <c r="F209" s="938">
        <f>'Receita-Despesa'!G212</f>
        <v>0</v>
      </c>
      <c r="G209" s="960"/>
      <c r="H209" s="961">
        <f t="shared" si="180"/>
        <v>0</v>
      </c>
      <c r="I209" s="962" t="e">
        <f t="shared" si="167"/>
        <v>#DIV/0!</v>
      </c>
      <c r="J209" s="938">
        <f>'Receita-Despesa'!H212</f>
        <v>0</v>
      </c>
      <c r="K209" s="960"/>
      <c r="L209" s="961">
        <f t="shared" si="143"/>
        <v>0</v>
      </c>
      <c r="M209" s="962" t="e">
        <f t="shared" si="168"/>
        <v>#DIV/0!</v>
      </c>
      <c r="N209" s="938">
        <f>'Receita-Despesa'!I212</f>
        <v>0</v>
      </c>
      <c r="O209" s="960"/>
      <c r="P209" s="961">
        <f t="shared" si="144"/>
        <v>0</v>
      </c>
      <c r="Q209" s="962" t="e">
        <f t="shared" si="169"/>
        <v>#DIV/0!</v>
      </c>
      <c r="R209" s="938">
        <f>'Receita-Despesa'!J212</f>
        <v>0</v>
      </c>
      <c r="S209" s="960"/>
      <c r="T209" s="961">
        <f t="shared" si="145"/>
        <v>0</v>
      </c>
      <c r="U209" s="962" t="e">
        <f t="shared" si="170"/>
        <v>#DIV/0!</v>
      </c>
      <c r="V209" s="938">
        <f>'Receita-Despesa'!K212</f>
        <v>0</v>
      </c>
      <c r="W209" s="960"/>
      <c r="X209" s="961">
        <f t="shared" si="146"/>
        <v>0</v>
      </c>
      <c r="Y209" s="962" t="e">
        <f t="shared" si="171"/>
        <v>#DIV/0!</v>
      </c>
      <c r="Z209" s="938">
        <f>'Receita-Despesa'!L212</f>
        <v>0</v>
      </c>
      <c r="AA209" s="960"/>
      <c r="AB209" s="961">
        <f t="shared" si="147"/>
        <v>0</v>
      </c>
      <c r="AC209" s="962" t="e">
        <f t="shared" si="172"/>
        <v>#DIV/0!</v>
      </c>
      <c r="AD209" s="938">
        <f>'Receita-Despesa'!M212</f>
        <v>0</v>
      </c>
      <c r="AE209" s="960"/>
      <c r="AF209" s="961">
        <f t="shared" si="148"/>
        <v>0</v>
      </c>
      <c r="AG209" s="962" t="e">
        <f t="shared" si="173"/>
        <v>#DIV/0!</v>
      </c>
      <c r="AH209" s="938">
        <f>'Receita-Despesa'!N212</f>
        <v>0</v>
      </c>
      <c r="AI209" s="960"/>
      <c r="AJ209" s="961">
        <f t="shared" si="149"/>
        <v>0</v>
      </c>
      <c r="AK209" s="962" t="e">
        <f t="shared" si="174"/>
        <v>#DIV/0!</v>
      </c>
      <c r="AL209" s="938">
        <f>'Receita-Despesa'!O212</f>
        <v>0</v>
      </c>
      <c r="AM209" s="960"/>
      <c r="AN209" s="961">
        <f t="shared" si="150"/>
        <v>0</v>
      </c>
      <c r="AO209" s="962" t="e">
        <f t="shared" si="175"/>
        <v>#DIV/0!</v>
      </c>
      <c r="AP209" s="938">
        <f>'Receita-Despesa'!P212</f>
        <v>0</v>
      </c>
      <c r="AQ209" s="960"/>
      <c r="AR209" s="961">
        <f t="shared" si="151"/>
        <v>0</v>
      </c>
      <c r="AS209" s="962" t="e">
        <f t="shared" si="176"/>
        <v>#DIV/0!</v>
      </c>
      <c r="AT209" s="938">
        <f>'Receita-Despesa'!Q212</f>
        <v>0</v>
      </c>
      <c r="AU209" s="960"/>
      <c r="AV209" s="961">
        <f t="shared" si="152"/>
        <v>0</v>
      </c>
      <c r="AW209" s="962" t="e">
        <f t="shared" si="177"/>
        <v>#DIV/0!</v>
      </c>
      <c r="AX209" s="938">
        <f>'Receita-Despesa'!R212</f>
        <v>0</v>
      </c>
      <c r="AY209" s="960"/>
      <c r="AZ209" s="961">
        <f t="shared" si="153"/>
        <v>0</v>
      </c>
      <c r="BA209" s="962" t="e">
        <f t="shared" si="178"/>
        <v>#DIV/0!</v>
      </c>
      <c r="BB209" s="924">
        <f t="shared" si="181"/>
        <v>0</v>
      </c>
      <c r="BC209" s="925">
        <f t="shared" si="181"/>
        <v>0</v>
      </c>
      <c r="BD209" s="926">
        <f t="shared" si="182"/>
        <v>0</v>
      </c>
      <c r="BE209" s="963" t="e">
        <f t="shared" si="179"/>
        <v>#DIV/0!</v>
      </c>
      <c r="BF209" s="282"/>
      <c r="BG209" s="283"/>
      <c r="BH209" s="282"/>
      <c r="BI209" s="284"/>
      <c r="BJ209" s="281"/>
      <c r="BK209" s="281"/>
      <c r="BL209" s="281"/>
      <c r="BM209" s="281"/>
      <c r="BN209" s="285"/>
      <c r="BO209" s="281"/>
      <c r="BP209" s="281"/>
      <c r="BQ209" s="281"/>
      <c r="BR209" s="281"/>
      <c r="BS209" s="286"/>
      <c r="BT209" s="282"/>
    </row>
    <row r="210" spans="1:74" s="287" customFormat="1" x14ac:dyDescent="0.3">
      <c r="A210" s="877"/>
      <c r="B210" s="278"/>
      <c r="C210" s="279"/>
      <c r="D210" s="585" t="str">
        <f>'Receita-Despesa'!D213</f>
        <v xml:space="preserve">       15-</v>
      </c>
      <c r="E210" s="588"/>
      <c r="F210" s="938">
        <f>'Receita-Despesa'!G213</f>
        <v>0</v>
      </c>
      <c r="G210" s="960"/>
      <c r="H210" s="961">
        <f t="shared" si="180"/>
        <v>0</v>
      </c>
      <c r="I210" s="962" t="e">
        <f t="shared" si="167"/>
        <v>#DIV/0!</v>
      </c>
      <c r="J210" s="938">
        <f>'Receita-Despesa'!H213</f>
        <v>0</v>
      </c>
      <c r="K210" s="960"/>
      <c r="L210" s="961">
        <f t="shared" si="143"/>
        <v>0</v>
      </c>
      <c r="M210" s="962" t="e">
        <f t="shared" si="168"/>
        <v>#DIV/0!</v>
      </c>
      <c r="N210" s="938">
        <f>'Receita-Despesa'!I213</f>
        <v>0</v>
      </c>
      <c r="O210" s="960"/>
      <c r="P210" s="961">
        <f t="shared" si="144"/>
        <v>0</v>
      </c>
      <c r="Q210" s="962" t="e">
        <f t="shared" si="169"/>
        <v>#DIV/0!</v>
      </c>
      <c r="R210" s="938">
        <f>'Receita-Despesa'!J213</f>
        <v>0</v>
      </c>
      <c r="S210" s="960"/>
      <c r="T210" s="961">
        <f t="shared" si="145"/>
        <v>0</v>
      </c>
      <c r="U210" s="962" t="e">
        <f t="shared" si="170"/>
        <v>#DIV/0!</v>
      </c>
      <c r="V210" s="938">
        <f>'Receita-Despesa'!K213</f>
        <v>0</v>
      </c>
      <c r="W210" s="960"/>
      <c r="X210" s="961">
        <f t="shared" si="146"/>
        <v>0</v>
      </c>
      <c r="Y210" s="962" t="e">
        <f t="shared" si="171"/>
        <v>#DIV/0!</v>
      </c>
      <c r="Z210" s="938">
        <f>'Receita-Despesa'!L213</f>
        <v>0</v>
      </c>
      <c r="AA210" s="960"/>
      <c r="AB210" s="961">
        <f t="shared" si="147"/>
        <v>0</v>
      </c>
      <c r="AC210" s="962" t="e">
        <f t="shared" si="172"/>
        <v>#DIV/0!</v>
      </c>
      <c r="AD210" s="938">
        <f>'Receita-Despesa'!M213</f>
        <v>0</v>
      </c>
      <c r="AE210" s="960"/>
      <c r="AF210" s="961">
        <f t="shared" si="148"/>
        <v>0</v>
      </c>
      <c r="AG210" s="962" t="e">
        <f t="shared" si="173"/>
        <v>#DIV/0!</v>
      </c>
      <c r="AH210" s="938">
        <f>'Receita-Despesa'!N213</f>
        <v>0</v>
      </c>
      <c r="AI210" s="960"/>
      <c r="AJ210" s="961">
        <f t="shared" si="149"/>
        <v>0</v>
      </c>
      <c r="AK210" s="962" t="e">
        <f t="shared" si="174"/>
        <v>#DIV/0!</v>
      </c>
      <c r="AL210" s="938">
        <f>'Receita-Despesa'!O213</f>
        <v>0</v>
      </c>
      <c r="AM210" s="960"/>
      <c r="AN210" s="961">
        <f t="shared" si="150"/>
        <v>0</v>
      </c>
      <c r="AO210" s="962" t="e">
        <f t="shared" si="175"/>
        <v>#DIV/0!</v>
      </c>
      <c r="AP210" s="938">
        <f>'Receita-Despesa'!P213</f>
        <v>0</v>
      </c>
      <c r="AQ210" s="960"/>
      <c r="AR210" s="961">
        <f t="shared" si="151"/>
        <v>0</v>
      </c>
      <c r="AS210" s="962" t="e">
        <f t="shared" si="176"/>
        <v>#DIV/0!</v>
      </c>
      <c r="AT210" s="938">
        <f>'Receita-Despesa'!Q213</f>
        <v>0</v>
      </c>
      <c r="AU210" s="960"/>
      <c r="AV210" s="961">
        <f t="shared" si="152"/>
        <v>0</v>
      </c>
      <c r="AW210" s="962" t="e">
        <f t="shared" si="177"/>
        <v>#DIV/0!</v>
      </c>
      <c r="AX210" s="938">
        <f>'Receita-Despesa'!R213</f>
        <v>0</v>
      </c>
      <c r="AY210" s="960"/>
      <c r="AZ210" s="961">
        <f t="shared" si="153"/>
        <v>0</v>
      </c>
      <c r="BA210" s="962" t="e">
        <f t="shared" si="178"/>
        <v>#DIV/0!</v>
      </c>
      <c r="BB210" s="924">
        <f t="shared" si="181"/>
        <v>0</v>
      </c>
      <c r="BC210" s="925">
        <f t="shared" si="181"/>
        <v>0</v>
      </c>
      <c r="BD210" s="926">
        <f t="shared" si="182"/>
        <v>0</v>
      </c>
      <c r="BE210" s="963" t="e">
        <f t="shared" si="179"/>
        <v>#DIV/0!</v>
      </c>
      <c r="BF210" s="282"/>
      <c r="BG210" s="283"/>
      <c r="BH210" s="282"/>
      <c r="BI210" s="284"/>
      <c r="BJ210" s="281"/>
      <c r="BK210" s="281"/>
      <c r="BL210" s="281"/>
      <c r="BM210" s="281"/>
      <c r="BN210" s="285"/>
      <c r="BO210" s="281"/>
      <c r="BP210" s="281"/>
      <c r="BQ210" s="281"/>
      <c r="BR210" s="281"/>
      <c r="BS210" s="286"/>
      <c r="BT210" s="282"/>
    </row>
    <row r="211" spans="1:74" s="287" customFormat="1" x14ac:dyDescent="0.3">
      <c r="A211" s="877"/>
      <c r="B211" s="278"/>
      <c r="C211" s="279"/>
      <c r="D211" s="585" t="str">
        <f>'Receita-Despesa'!D214</f>
        <v xml:space="preserve">       16-</v>
      </c>
      <c r="E211" s="588"/>
      <c r="F211" s="938">
        <f>'Receita-Despesa'!G214</f>
        <v>0</v>
      </c>
      <c r="G211" s="960"/>
      <c r="H211" s="961">
        <f t="shared" si="180"/>
        <v>0</v>
      </c>
      <c r="I211" s="962" t="e">
        <f t="shared" si="167"/>
        <v>#DIV/0!</v>
      </c>
      <c r="J211" s="938">
        <f>'Receita-Despesa'!H214</f>
        <v>0</v>
      </c>
      <c r="K211" s="960"/>
      <c r="L211" s="961">
        <f t="shared" si="143"/>
        <v>0</v>
      </c>
      <c r="M211" s="962" t="e">
        <f t="shared" si="168"/>
        <v>#DIV/0!</v>
      </c>
      <c r="N211" s="938">
        <f>'Receita-Despesa'!I214</f>
        <v>0</v>
      </c>
      <c r="O211" s="960"/>
      <c r="P211" s="961">
        <f t="shared" si="144"/>
        <v>0</v>
      </c>
      <c r="Q211" s="962" t="e">
        <f t="shared" si="169"/>
        <v>#DIV/0!</v>
      </c>
      <c r="R211" s="938">
        <f>'Receita-Despesa'!J214</f>
        <v>0</v>
      </c>
      <c r="S211" s="960"/>
      <c r="T211" s="961">
        <f t="shared" si="145"/>
        <v>0</v>
      </c>
      <c r="U211" s="962" t="e">
        <f t="shared" si="170"/>
        <v>#DIV/0!</v>
      </c>
      <c r="V211" s="938">
        <f>'Receita-Despesa'!K214</f>
        <v>0</v>
      </c>
      <c r="W211" s="960"/>
      <c r="X211" s="961">
        <f t="shared" si="146"/>
        <v>0</v>
      </c>
      <c r="Y211" s="962" t="e">
        <f t="shared" si="171"/>
        <v>#DIV/0!</v>
      </c>
      <c r="Z211" s="938">
        <f>'Receita-Despesa'!L214</f>
        <v>0</v>
      </c>
      <c r="AA211" s="960"/>
      <c r="AB211" s="961">
        <f t="shared" si="147"/>
        <v>0</v>
      </c>
      <c r="AC211" s="962" t="e">
        <f t="shared" si="172"/>
        <v>#DIV/0!</v>
      </c>
      <c r="AD211" s="938">
        <f>'Receita-Despesa'!M214</f>
        <v>0</v>
      </c>
      <c r="AE211" s="960"/>
      <c r="AF211" s="961">
        <f t="shared" si="148"/>
        <v>0</v>
      </c>
      <c r="AG211" s="962" t="e">
        <f t="shared" si="173"/>
        <v>#DIV/0!</v>
      </c>
      <c r="AH211" s="938">
        <f>'Receita-Despesa'!N214</f>
        <v>0</v>
      </c>
      <c r="AI211" s="960"/>
      <c r="AJ211" s="961">
        <f t="shared" si="149"/>
        <v>0</v>
      </c>
      <c r="AK211" s="962" t="e">
        <f t="shared" si="174"/>
        <v>#DIV/0!</v>
      </c>
      <c r="AL211" s="938">
        <f>'Receita-Despesa'!O214</f>
        <v>0</v>
      </c>
      <c r="AM211" s="960"/>
      <c r="AN211" s="961">
        <f t="shared" si="150"/>
        <v>0</v>
      </c>
      <c r="AO211" s="962" t="e">
        <f t="shared" si="175"/>
        <v>#DIV/0!</v>
      </c>
      <c r="AP211" s="938">
        <f>'Receita-Despesa'!P214</f>
        <v>0</v>
      </c>
      <c r="AQ211" s="960"/>
      <c r="AR211" s="961">
        <f t="shared" si="151"/>
        <v>0</v>
      </c>
      <c r="AS211" s="962" t="e">
        <f t="shared" si="176"/>
        <v>#DIV/0!</v>
      </c>
      <c r="AT211" s="938">
        <f>'Receita-Despesa'!Q214</f>
        <v>0</v>
      </c>
      <c r="AU211" s="960"/>
      <c r="AV211" s="961">
        <f t="shared" si="152"/>
        <v>0</v>
      </c>
      <c r="AW211" s="962" t="e">
        <f t="shared" si="177"/>
        <v>#DIV/0!</v>
      </c>
      <c r="AX211" s="938">
        <f>'Receita-Despesa'!R214</f>
        <v>0</v>
      </c>
      <c r="AY211" s="960"/>
      <c r="AZ211" s="961">
        <f t="shared" si="153"/>
        <v>0</v>
      </c>
      <c r="BA211" s="962" t="e">
        <f t="shared" si="178"/>
        <v>#DIV/0!</v>
      </c>
      <c r="BB211" s="924">
        <f t="shared" si="181"/>
        <v>0</v>
      </c>
      <c r="BC211" s="925">
        <f t="shared" si="181"/>
        <v>0</v>
      </c>
      <c r="BD211" s="926">
        <f t="shared" si="182"/>
        <v>0</v>
      </c>
      <c r="BE211" s="963" t="e">
        <f t="shared" si="179"/>
        <v>#DIV/0!</v>
      </c>
      <c r="BF211" s="282"/>
      <c r="BG211" s="283"/>
      <c r="BH211" s="282"/>
      <c r="BI211" s="284"/>
      <c r="BJ211" s="281"/>
      <c r="BK211" s="281"/>
      <c r="BL211" s="281"/>
      <c r="BM211" s="281"/>
      <c r="BN211" s="285"/>
      <c r="BO211" s="281"/>
      <c r="BP211" s="281"/>
      <c r="BQ211" s="281"/>
      <c r="BR211" s="281"/>
      <c r="BS211" s="286"/>
      <c r="BT211" s="282"/>
    </row>
    <row r="212" spans="1:74" s="287" customFormat="1" x14ac:dyDescent="0.3">
      <c r="A212" s="877"/>
      <c r="B212" s="278"/>
      <c r="C212" s="279"/>
      <c r="D212" s="585" t="str">
        <f>'Receita-Despesa'!D215</f>
        <v xml:space="preserve">       17-</v>
      </c>
      <c r="E212" s="588"/>
      <c r="F212" s="938">
        <f>'Receita-Despesa'!G215</f>
        <v>0</v>
      </c>
      <c r="G212" s="960"/>
      <c r="H212" s="961">
        <f t="shared" si="180"/>
        <v>0</v>
      </c>
      <c r="I212" s="962" t="e">
        <f t="shared" si="167"/>
        <v>#DIV/0!</v>
      </c>
      <c r="J212" s="938">
        <f>'Receita-Despesa'!H215</f>
        <v>0</v>
      </c>
      <c r="K212" s="960"/>
      <c r="L212" s="961">
        <f t="shared" si="143"/>
        <v>0</v>
      </c>
      <c r="M212" s="962" t="e">
        <f t="shared" si="168"/>
        <v>#DIV/0!</v>
      </c>
      <c r="N212" s="938">
        <f>'Receita-Despesa'!I215</f>
        <v>0</v>
      </c>
      <c r="O212" s="960"/>
      <c r="P212" s="961">
        <f t="shared" si="144"/>
        <v>0</v>
      </c>
      <c r="Q212" s="962" t="e">
        <f t="shared" si="169"/>
        <v>#DIV/0!</v>
      </c>
      <c r="R212" s="938">
        <f>'Receita-Despesa'!J215</f>
        <v>0</v>
      </c>
      <c r="S212" s="960"/>
      <c r="T212" s="961">
        <f t="shared" si="145"/>
        <v>0</v>
      </c>
      <c r="U212" s="962" t="e">
        <f t="shared" si="170"/>
        <v>#DIV/0!</v>
      </c>
      <c r="V212" s="938">
        <f>'Receita-Despesa'!K215</f>
        <v>0</v>
      </c>
      <c r="W212" s="960"/>
      <c r="X212" s="961">
        <f t="shared" si="146"/>
        <v>0</v>
      </c>
      <c r="Y212" s="962" t="e">
        <f t="shared" si="171"/>
        <v>#DIV/0!</v>
      </c>
      <c r="Z212" s="938">
        <f>'Receita-Despesa'!L215</f>
        <v>0</v>
      </c>
      <c r="AA212" s="960"/>
      <c r="AB212" s="961">
        <f t="shared" si="147"/>
        <v>0</v>
      </c>
      <c r="AC212" s="962" t="e">
        <f t="shared" si="172"/>
        <v>#DIV/0!</v>
      </c>
      <c r="AD212" s="938">
        <f>'Receita-Despesa'!M215</f>
        <v>0</v>
      </c>
      <c r="AE212" s="960"/>
      <c r="AF212" s="961">
        <f t="shared" si="148"/>
        <v>0</v>
      </c>
      <c r="AG212" s="962" t="e">
        <f t="shared" si="173"/>
        <v>#DIV/0!</v>
      </c>
      <c r="AH212" s="938">
        <f>'Receita-Despesa'!N215</f>
        <v>0</v>
      </c>
      <c r="AI212" s="960"/>
      <c r="AJ212" s="961">
        <f t="shared" si="149"/>
        <v>0</v>
      </c>
      <c r="AK212" s="962" t="e">
        <f t="shared" si="174"/>
        <v>#DIV/0!</v>
      </c>
      <c r="AL212" s="938">
        <f>'Receita-Despesa'!O215</f>
        <v>0</v>
      </c>
      <c r="AM212" s="960"/>
      <c r="AN212" s="961">
        <f t="shared" si="150"/>
        <v>0</v>
      </c>
      <c r="AO212" s="962" t="e">
        <f t="shared" si="175"/>
        <v>#DIV/0!</v>
      </c>
      <c r="AP212" s="938">
        <f>'Receita-Despesa'!P215</f>
        <v>0</v>
      </c>
      <c r="AQ212" s="960"/>
      <c r="AR212" s="961">
        <f t="shared" si="151"/>
        <v>0</v>
      </c>
      <c r="AS212" s="962" t="e">
        <f t="shared" si="176"/>
        <v>#DIV/0!</v>
      </c>
      <c r="AT212" s="938">
        <f>'Receita-Despesa'!Q215</f>
        <v>0</v>
      </c>
      <c r="AU212" s="960"/>
      <c r="AV212" s="961">
        <f t="shared" si="152"/>
        <v>0</v>
      </c>
      <c r="AW212" s="962" t="e">
        <f t="shared" si="177"/>
        <v>#DIV/0!</v>
      </c>
      <c r="AX212" s="938">
        <f>'Receita-Despesa'!R215</f>
        <v>0</v>
      </c>
      <c r="AY212" s="960"/>
      <c r="AZ212" s="961">
        <f t="shared" si="153"/>
        <v>0</v>
      </c>
      <c r="BA212" s="962" t="e">
        <f t="shared" si="178"/>
        <v>#DIV/0!</v>
      </c>
      <c r="BB212" s="924">
        <f t="shared" si="181"/>
        <v>0</v>
      </c>
      <c r="BC212" s="925">
        <f t="shared" si="181"/>
        <v>0</v>
      </c>
      <c r="BD212" s="926">
        <f t="shared" si="182"/>
        <v>0</v>
      </c>
      <c r="BE212" s="963" t="e">
        <f t="shared" si="179"/>
        <v>#DIV/0!</v>
      </c>
      <c r="BF212" s="282"/>
      <c r="BG212" s="283"/>
      <c r="BH212" s="282"/>
      <c r="BI212" s="284"/>
      <c r="BJ212" s="281"/>
      <c r="BK212" s="281"/>
      <c r="BL212" s="281"/>
      <c r="BM212" s="281"/>
      <c r="BN212" s="285"/>
      <c r="BO212" s="281"/>
      <c r="BP212" s="281"/>
      <c r="BQ212" s="281"/>
      <c r="BR212" s="281"/>
      <c r="BS212" s="286"/>
      <c r="BT212" s="282"/>
    </row>
    <row r="213" spans="1:74" s="287" customFormat="1" x14ac:dyDescent="0.3">
      <c r="A213" s="877"/>
      <c r="B213" s="278"/>
      <c r="C213" s="279"/>
      <c r="D213" s="585" t="str">
        <f>'Receita-Despesa'!D216</f>
        <v xml:space="preserve">       18-</v>
      </c>
      <c r="E213" s="588"/>
      <c r="F213" s="938">
        <f>'Receita-Despesa'!G216</f>
        <v>0</v>
      </c>
      <c r="G213" s="960"/>
      <c r="H213" s="961">
        <f t="shared" si="180"/>
        <v>0</v>
      </c>
      <c r="I213" s="962" t="e">
        <f t="shared" si="167"/>
        <v>#DIV/0!</v>
      </c>
      <c r="J213" s="938">
        <f>'Receita-Despesa'!H216</f>
        <v>0</v>
      </c>
      <c r="K213" s="960"/>
      <c r="L213" s="961">
        <f t="shared" si="143"/>
        <v>0</v>
      </c>
      <c r="M213" s="962" t="e">
        <f t="shared" si="168"/>
        <v>#DIV/0!</v>
      </c>
      <c r="N213" s="938">
        <f>'Receita-Despesa'!I216</f>
        <v>0</v>
      </c>
      <c r="O213" s="960"/>
      <c r="P213" s="961">
        <f t="shared" si="144"/>
        <v>0</v>
      </c>
      <c r="Q213" s="962" t="e">
        <f t="shared" si="169"/>
        <v>#DIV/0!</v>
      </c>
      <c r="R213" s="938">
        <f>'Receita-Despesa'!J216</f>
        <v>0</v>
      </c>
      <c r="S213" s="960"/>
      <c r="T213" s="961">
        <f t="shared" si="145"/>
        <v>0</v>
      </c>
      <c r="U213" s="962" t="e">
        <f t="shared" si="170"/>
        <v>#DIV/0!</v>
      </c>
      <c r="V213" s="938">
        <f>'Receita-Despesa'!K216</f>
        <v>0</v>
      </c>
      <c r="W213" s="960"/>
      <c r="X213" s="961">
        <f t="shared" si="146"/>
        <v>0</v>
      </c>
      <c r="Y213" s="962" t="e">
        <f t="shared" si="171"/>
        <v>#DIV/0!</v>
      </c>
      <c r="Z213" s="938">
        <f>'Receita-Despesa'!L216</f>
        <v>0</v>
      </c>
      <c r="AA213" s="960"/>
      <c r="AB213" s="961">
        <f t="shared" si="147"/>
        <v>0</v>
      </c>
      <c r="AC213" s="962" t="e">
        <f t="shared" si="172"/>
        <v>#DIV/0!</v>
      </c>
      <c r="AD213" s="938">
        <f>'Receita-Despesa'!M216</f>
        <v>0</v>
      </c>
      <c r="AE213" s="960"/>
      <c r="AF213" s="961">
        <f t="shared" si="148"/>
        <v>0</v>
      </c>
      <c r="AG213" s="962" t="e">
        <f t="shared" si="173"/>
        <v>#DIV/0!</v>
      </c>
      <c r="AH213" s="938">
        <f>'Receita-Despesa'!N216</f>
        <v>0</v>
      </c>
      <c r="AI213" s="960"/>
      <c r="AJ213" s="961">
        <f t="shared" si="149"/>
        <v>0</v>
      </c>
      <c r="AK213" s="962" t="e">
        <f t="shared" si="174"/>
        <v>#DIV/0!</v>
      </c>
      <c r="AL213" s="938">
        <f>'Receita-Despesa'!O216</f>
        <v>0</v>
      </c>
      <c r="AM213" s="960"/>
      <c r="AN213" s="961">
        <f t="shared" si="150"/>
        <v>0</v>
      </c>
      <c r="AO213" s="962" t="e">
        <f t="shared" si="175"/>
        <v>#DIV/0!</v>
      </c>
      <c r="AP213" s="938">
        <f>'Receita-Despesa'!P216</f>
        <v>0</v>
      </c>
      <c r="AQ213" s="960"/>
      <c r="AR213" s="961">
        <f t="shared" si="151"/>
        <v>0</v>
      </c>
      <c r="AS213" s="962" t="e">
        <f t="shared" si="176"/>
        <v>#DIV/0!</v>
      </c>
      <c r="AT213" s="938">
        <f>'Receita-Despesa'!Q216</f>
        <v>0</v>
      </c>
      <c r="AU213" s="960"/>
      <c r="AV213" s="961">
        <f t="shared" si="152"/>
        <v>0</v>
      </c>
      <c r="AW213" s="962" t="e">
        <f t="shared" si="177"/>
        <v>#DIV/0!</v>
      </c>
      <c r="AX213" s="938">
        <f>'Receita-Despesa'!R216</f>
        <v>0</v>
      </c>
      <c r="AY213" s="960"/>
      <c r="AZ213" s="961">
        <f t="shared" si="153"/>
        <v>0</v>
      </c>
      <c r="BA213" s="962" t="e">
        <f t="shared" si="178"/>
        <v>#DIV/0!</v>
      </c>
      <c r="BB213" s="924">
        <f t="shared" si="181"/>
        <v>0</v>
      </c>
      <c r="BC213" s="925">
        <f t="shared" si="181"/>
        <v>0</v>
      </c>
      <c r="BD213" s="926">
        <f t="shared" si="182"/>
        <v>0</v>
      </c>
      <c r="BE213" s="963" t="e">
        <f t="shared" si="179"/>
        <v>#DIV/0!</v>
      </c>
      <c r="BF213" s="282"/>
      <c r="BG213" s="283"/>
      <c r="BH213" s="282"/>
      <c r="BI213" s="284"/>
      <c r="BJ213" s="281"/>
      <c r="BK213" s="281"/>
      <c r="BL213" s="281"/>
      <c r="BM213" s="281"/>
      <c r="BN213" s="285"/>
      <c r="BO213" s="281"/>
      <c r="BP213" s="281"/>
      <c r="BQ213" s="281"/>
      <c r="BR213" s="281"/>
      <c r="BS213" s="286"/>
      <c r="BT213" s="282"/>
    </row>
    <row r="214" spans="1:74" s="287" customFormat="1" x14ac:dyDescent="0.3">
      <c r="A214" s="877"/>
      <c r="B214" s="278"/>
      <c r="C214" s="279"/>
      <c r="D214" s="585" t="str">
        <f>'Receita-Despesa'!D217</f>
        <v xml:space="preserve">       19-</v>
      </c>
      <c r="E214" s="588"/>
      <c r="F214" s="938">
        <f>'Receita-Despesa'!G217</f>
        <v>0</v>
      </c>
      <c r="G214" s="960"/>
      <c r="H214" s="961">
        <f t="shared" si="180"/>
        <v>0</v>
      </c>
      <c r="I214" s="962" t="e">
        <f t="shared" si="167"/>
        <v>#DIV/0!</v>
      </c>
      <c r="J214" s="938">
        <f>'Receita-Despesa'!H217</f>
        <v>0</v>
      </c>
      <c r="K214" s="960"/>
      <c r="L214" s="961">
        <f t="shared" si="143"/>
        <v>0</v>
      </c>
      <c r="M214" s="962" t="e">
        <f t="shared" si="168"/>
        <v>#DIV/0!</v>
      </c>
      <c r="N214" s="938">
        <f>'Receita-Despesa'!I217</f>
        <v>0</v>
      </c>
      <c r="O214" s="960"/>
      <c r="P214" s="961">
        <f t="shared" si="144"/>
        <v>0</v>
      </c>
      <c r="Q214" s="962" t="e">
        <f t="shared" si="169"/>
        <v>#DIV/0!</v>
      </c>
      <c r="R214" s="938">
        <f>'Receita-Despesa'!J217</f>
        <v>0</v>
      </c>
      <c r="S214" s="960"/>
      <c r="T214" s="961">
        <f t="shared" si="145"/>
        <v>0</v>
      </c>
      <c r="U214" s="962" t="e">
        <f t="shared" si="170"/>
        <v>#DIV/0!</v>
      </c>
      <c r="V214" s="938">
        <f>'Receita-Despesa'!K217</f>
        <v>0</v>
      </c>
      <c r="W214" s="960"/>
      <c r="X214" s="961">
        <f t="shared" si="146"/>
        <v>0</v>
      </c>
      <c r="Y214" s="962" t="e">
        <f t="shared" si="171"/>
        <v>#DIV/0!</v>
      </c>
      <c r="Z214" s="938">
        <f>'Receita-Despesa'!L217</f>
        <v>0</v>
      </c>
      <c r="AA214" s="960"/>
      <c r="AB214" s="961">
        <f t="shared" si="147"/>
        <v>0</v>
      </c>
      <c r="AC214" s="962" t="e">
        <f t="shared" si="172"/>
        <v>#DIV/0!</v>
      </c>
      <c r="AD214" s="938">
        <f>'Receita-Despesa'!M217</f>
        <v>0</v>
      </c>
      <c r="AE214" s="960"/>
      <c r="AF214" s="961">
        <f t="shared" si="148"/>
        <v>0</v>
      </c>
      <c r="AG214" s="962" t="e">
        <f t="shared" si="173"/>
        <v>#DIV/0!</v>
      </c>
      <c r="AH214" s="938">
        <f>'Receita-Despesa'!N217</f>
        <v>0</v>
      </c>
      <c r="AI214" s="960"/>
      <c r="AJ214" s="961">
        <f t="shared" si="149"/>
        <v>0</v>
      </c>
      <c r="AK214" s="962" t="e">
        <f t="shared" si="174"/>
        <v>#DIV/0!</v>
      </c>
      <c r="AL214" s="938">
        <f>'Receita-Despesa'!O217</f>
        <v>0</v>
      </c>
      <c r="AM214" s="960"/>
      <c r="AN214" s="961">
        <f t="shared" si="150"/>
        <v>0</v>
      </c>
      <c r="AO214" s="962" t="e">
        <f t="shared" si="175"/>
        <v>#DIV/0!</v>
      </c>
      <c r="AP214" s="938">
        <f>'Receita-Despesa'!P217</f>
        <v>0</v>
      </c>
      <c r="AQ214" s="960"/>
      <c r="AR214" s="961">
        <f t="shared" si="151"/>
        <v>0</v>
      </c>
      <c r="AS214" s="962" t="e">
        <f t="shared" si="176"/>
        <v>#DIV/0!</v>
      </c>
      <c r="AT214" s="938">
        <f>'Receita-Despesa'!Q217</f>
        <v>0</v>
      </c>
      <c r="AU214" s="960"/>
      <c r="AV214" s="961">
        <f t="shared" si="152"/>
        <v>0</v>
      </c>
      <c r="AW214" s="962" t="e">
        <f t="shared" si="177"/>
        <v>#DIV/0!</v>
      </c>
      <c r="AX214" s="938">
        <f>'Receita-Despesa'!R217</f>
        <v>0</v>
      </c>
      <c r="AY214" s="960"/>
      <c r="AZ214" s="961">
        <f t="shared" si="153"/>
        <v>0</v>
      </c>
      <c r="BA214" s="962" t="e">
        <f t="shared" si="178"/>
        <v>#DIV/0!</v>
      </c>
      <c r="BB214" s="924">
        <f t="shared" si="181"/>
        <v>0</v>
      </c>
      <c r="BC214" s="925">
        <f t="shared" si="181"/>
        <v>0</v>
      </c>
      <c r="BD214" s="926">
        <f t="shared" si="182"/>
        <v>0</v>
      </c>
      <c r="BE214" s="963" t="e">
        <f t="shared" si="179"/>
        <v>#DIV/0!</v>
      </c>
      <c r="BF214" s="282"/>
      <c r="BG214" s="283"/>
      <c r="BH214" s="282"/>
      <c r="BI214" s="284"/>
      <c r="BJ214" s="281"/>
      <c r="BK214" s="281"/>
      <c r="BL214" s="281"/>
      <c r="BM214" s="281"/>
      <c r="BN214" s="285"/>
      <c r="BO214" s="281"/>
      <c r="BP214" s="281"/>
      <c r="BQ214" s="281"/>
      <c r="BR214" s="281"/>
      <c r="BS214" s="286"/>
      <c r="BT214" s="282"/>
    </row>
    <row r="215" spans="1:74" s="287" customFormat="1" x14ac:dyDescent="0.3">
      <c r="A215" s="877"/>
      <c r="B215" s="278"/>
      <c r="C215" s="279"/>
      <c r="D215" s="585" t="str">
        <f>'Receita-Despesa'!D218</f>
        <v xml:space="preserve">       20-</v>
      </c>
      <c r="E215" s="587"/>
      <c r="F215" s="938">
        <f>'Receita-Despesa'!G218</f>
        <v>0</v>
      </c>
      <c r="G215" s="960"/>
      <c r="H215" s="961">
        <f t="shared" si="180"/>
        <v>0</v>
      </c>
      <c r="I215" s="962" t="e">
        <f t="shared" si="167"/>
        <v>#DIV/0!</v>
      </c>
      <c r="J215" s="938">
        <f>'Receita-Despesa'!H218</f>
        <v>0</v>
      </c>
      <c r="K215" s="960"/>
      <c r="L215" s="961">
        <f t="shared" si="143"/>
        <v>0</v>
      </c>
      <c r="M215" s="962" t="e">
        <f t="shared" si="168"/>
        <v>#DIV/0!</v>
      </c>
      <c r="N215" s="938">
        <f>'Receita-Despesa'!I218</f>
        <v>0</v>
      </c>
      <c r="O215" s="960"/>
      <c r="P215" s="961">
        <f t="shared" si="144"/>
        <v>0</v>
      </c>
      <c r="Q215" s="962" t="e">
        <f t="shared" si="169"/>
        <v>#DIV/0!</v>
      </c>
      <c r="R215" s="938">
        <f>'Receita-Despesa'!J218</f>
        <v>0</v>
      </c>
      <c r="S215" s="960"/>
      <c r="T215" s="961">
        <f t="shared" si="145"/>
        <v>0</v>
      </c>
      <c r="U215" s="962" t="e">
        <f t="shared" si="170"/>
        <v>#DIV/0!</v>
      </c>
      <c r="V215" s="938">
        <f>'Receita-Despesa'!K218</f>
        <v>0</v>
      </c>
      <c r="W215" s="960"/>
      <c r="X215" s="961">
        <f t="shared" si="146"/>
        <v>0</v>
      </c>
      <c r="Y215" s="962" t="e">
        <f t="shared" si="171"/>
        <v>#DIV/0!</v>
      </c>
      <c r="Z215" s="938">
        <f>'Receita-Despesa'!L218</f>
        <v>0</v>
      </c>
      <c r="AA215" s="960"/>
      <c r="AB215" s="961">
        <f t="shared" si="147"/>
        <v>0</v>
      </c>
      <c r="AC215" s="962" t="e">
        <f t="shared" si="172"/>
        <v>#DIV/0!</v>
      </c>
      <c r="AD215" s="938">
        <f>'Receita-Despesa'!M218</f>
        <v>0</v>
      </c>
      <c r="AE215" s="960"/>
      <c r="AF215" s="961">
        <f t="shared" si="148"/>
        <v>0</v>
      </c>
      <c r="AG215" s="962" t="e">
        <f t="shared" si="173"/>
        <v>#DIV/0!</v>
      </c>
      <c r="AH215" s="938">
        <f>'Receita-Despesa'!N218</f>
        <v>0</v>
      </c>
      <c r="AI215" s="960"/>
      <c r="AJ215" s="961">
        <f t="shared" si="149"/>
        <v>0</v>
      </c>
      <c r="AK215" s="962" t="e">
        <f t="shared" si="174"/>
        <v>#DIV/0!</v>
      </c>
      <c r="AL215" s="938">
        <f>'Receita-Despesa'!O218</f>
        <v>0</v>
      </c>
      <c r="AM215" s="960"/>
      <c r="AN215" s="961">
        <f t="shared" si="150"/>
        <v>0</v>
      </c>
      <c r="AO215" s="962" t="e">
        <f t="shared" si="175"/>
        <v>#DIV/0!</v>
      </c>
      <c r="AP215" s="938">
        <f>'Receita-Despesa'!P218</f>
        <v>0</v>
      </c>
      <c r="AQ215" s="981"/>
      <c r="AR215" s="982">
        <f t="shared" si="151"/>
        <v>0</v>
      </c>
      <c r="AS215" s="983" t="e">
        <f t="shared" si="176"/>
        <v>#DIV/0!</v>
      </c>
      <c r="AT215" s="938">
        <f>'Receita-Despesa'!Q218</f>
        <v>0</v>
      </c>
      <c r="AU215" s="981"/>
      <c r="AV215" s="982">
        <f t="shared" si="152"/>
        <v>0</v>
      </c>
      <c r="AW215" s="983" t="e">
        <f t="shared" si="177"/>
        <v>#DIV/0!</v>
      </c>
      <c r="AX215" s="938">
        <f>'Receita-Despesa'!R218</f>
        <v>0</v>
      </c>
      <c r="AY215" s="981"/>
      <c r="AZ215" s="982">
        <f t="shared" si="153"/>
        <v>0</v>
      </c>
      <c r="BA215" s="983" t="e">
        <f t="shared" si="178"/>
        <v>#DIV/0!</v>
      </c>
      <c r="BB215" s="924">
        <f t="shared" si="181"/>
        <v>0</v>
      </c>
      <c r="BC215" s="925">
        <f t="shared" si="181"/>
        <v>0</v>
      </c>
      <c r="BD215" s="926">
        <f t="shared" si="182"/>
        <v>0</v>
      </c>
      <c r="BE215" s="963" t="e">
        <f t="shared" si="179"/>
        <v>#DIV/0!</v>
      </c>
      <c r="BF215" s="282"/>
      <c r="BG215" s="283"/>
      <c r="BH215" s="282"/>
      <c r="BI215" s="284"/>
      <c r="BJ215" s="281"/>
      <c r="BK215" s="281"/>
      <c r="BL215" s="281"/>
      <c r="BM215" s="281"/>
      <c r="BN215" s="285"/>
      <c r="BO215" s="281"/>
      <c r="BP215" s="281"/>
      <c r="BQ215" s="281"/>
      <c r="BR215" s="281"/>
      <c r="BS215" s="286"/>
      <c r="BT215" s="282"/>
    </row>
    <row r="216" spans="1:74" s="287" customFormat="1" x14ac:dyDescent="0.3">
      <c r="A216" s="877"/>
      <c r="B216" s="278"/>
      <c r="C216" s="279"/>
      <c r="D216" s="718" t="str">
        <f>'Receita-Despesa'!D219</f>
        <v>4.2.1.9.  Cooperativas</v>
      </c>
      <c r="E216" s="561"/>
      <c r="F216" s="930">
        <f>SUM(F217:F219)</f>
        <v>0</v>
      </c>
      <c r="G216" s="942">
        <f>SUM(G217:G219)</f>
        <v>0</v>
      </c>
      <c r="H216" s="942">
        <f t="shared" si="180"/>
        <v>0</v>
      </c>
      <c r="I216" s="943" t="e">
        <f t="shared" ref="I216:I224" si="183">G216/F216-1</f>
        <v>#DIV/0!</v>
      </c>
      <c r="J216" s="930">
        <f>SUM(J217:J219)</f>
        <v>0</v>
      </c>
      <c r="K216" s="942">
        <f>SUM(K217:K219)</f>
        <v>0</v>
      </c>
      <c r="L216" s="942">
        <f t="shared" si="143"/>
        <v>0</v>
      </c>
      <c r="M216" s="943" t="e">
        <f>K216/J216-1</f>
        <v>#DIV/0!</v>
      </c>
      <c r="N216" s="930">
        <f>SUM(N217:N219)</f>
        <v>0</v>
      </c>
      <c r="O216" s="942">
        <f>SUM(O217:O219)</f>
        <v>0</v>
      </c>
      <c r="P216" s="942">
        <f t="shared" si="144"/>
        <v>0</v>
      </c>
      <c r="Q216" s="943" t="e">
        <f>O216/N216-1</f>
        <v>#DIV/0!</v>
      </c>
      <c r="R216" s="930">
        <f>SUM(R217:R219)</f>
        <v>0</v>
      </c>
      <c r="S216" s="942">
        <f>SUM(S217:S219)</f>
        <v>0</v>
      </c>
      <c r="T216" s="942">
        <f t="shared" si="145"/>
        <v>0</v>
      </c>
      <c r="U216" s="943" t="e">
        <f>S216/R216-1</f>
        <v>#DIV/0!</v>
      </c>
      <c r="V216" s="930">
        <f>SUM(V217:V219)</f>
        <v>0</v>
      </c>
      <c r="W216" s="942">
        <f>SUM(W217:W219)</f>
        <v>0</v>
      </c>
      <c r="X216" s="942">
        <f t="shared" si="146"/>
        <v>0</v>
      </c>
      <c r="Y216" s="943" t="e">
        <f>W216/V216-1</f>
        <v>#DIV/0!</v>
      </c>
      <c r="Z216" s="930">
        <f>SUM(Z217:Z219)</f>
        <v>0</v>
      </c>
      <c r="AA216" s="942">
        <f>SUM(AA217:AA219)</f>
        <v>0</v>
      </c>
      <c r="AB216" s="942">
        <f t="shared" si="147"/>
        <v>0</v>
      </c>
      <c r="AC216" s="943" t="e">
        <f>AA216/Z216-1</f>
        <v>#DIV/0!</v>
      </c>
      <c r="AD216" s="930">
        <f>SUM(AD217:AD219)</f>
        <v>0</v>
      </c>
      <c r="AE216" s="942">
        <f>SUM(AE217:AE219)</f>
        <v>0</v>
      </c>
      <c r="AF216" s="942">
        <f t="shared" si="148"/>
        <v>0</v>
      </c>
      <c r="AG216" s="943" t="e">
        <f>AE216/AD216-1</f>
        <v>#DIV/0!</v>
      </c>
      <c r="AH216" s="930">
        <f>SUM(AH217:AH219)</f>
        <v>0</v>
      </c>
      <c r="AI216" s="942">
        <f>SUM(AI217:AI219)</f>
        <v>0</v>
      </c>
      <c r="AJ216" s="942">
        <f t="shared" si="149"/>
        <v>0</v>
      </c>
      <c r="AK216" s="943" t="e">
        <f>AI216/AH216-1</f>
        <v>#DIV/0!</v>
      </c>
      <c r="AL216" s="930">
        <f>SUM(AL217:AL219)</f>
        <v>0</v>
      </c>
      <c r="AM216" s="942">
        <f>SUM(AM217:AM219)</f>
        <v>0</v>
      </c>
      <c r="AN216" s="942">
        <f t="shared" si="150"/>
        <v>0</v>
      </c>
      <c r="AO216" s="943" t="e">
        <f>AM216/AL216-1</f>
        <v>#DIV/0!</v>
      </c>
      <c r="AP216" s="930">
        <f>SUM(AP217:AP219)</f>
        <v>0</v>
      </c>
      <c r="AQ216" s="942">
        <f>SUM(AQ217:AQ219)</f>
        <v>0</v>
      </c>
      <c r="AR216" s="942">
        <f t="shared" si="151"/>
        <v>0</v>
      </c>
      <c r="AS216" s="943" t="e">
        <f>AQ216/AP216-1</f>
        <v>#DIV/0!</v>
      </c>
      <c r="AT216" s="930">
        <f>SUM(AT217:AT219)</f>
        <v>0</v>
      </c>
      <c r="AU216" s="942">
        <f>SUM(AU217:AU219)</f>
        <v>0</v>
      </c>
      <c r="AV216" s="942">
        <f t="shared" si="152"/>
        <v>0</v>
      </c>
      <c r="AW216" s="943" t="e">
        <f t="shared" ref="AW216:AW222" si="184">AU216/AT216-1</f>
        <v>#DIV/0!</v>
      </c>
      <c r="AX216" s="930">
        <f>SUM(AX217:AX219)</f>
        <v>0</v>
      </c>
      <c r="AY216" s="942">
        <f>SUM(AY217:AY219)</f>
        <v>0</v>
      </c>
      <c r="AZ216" s="942">
        <f t="shared" si="153"/>
        <v>0</v>
      </c>
      <c r="BA216" s="943" t="e">
        <f>AY216/AX216-1</f>
        <v>#DIV/0!</v>
      </c>
      <c r="BB216" s="924">
        <f t="shared" si="181"/>
        <v>0</v>
      </c>
      <c r="BC216" s="925">
        <f t="shared" si="181"/>
        <v>0</v>
      </c>
      <c r="BD216" s="926">
        <f t="shared" si="182"/>
        <v>0</v>
      </c>
      <c r="BE216" s="959" t="e">
        <f t="shared" ref="BE216:BE222" si="185">BC216/BB216-1</f>
        <v>#DIV/0!</v>
      </c>
      <c r="BF216" s="282"/>
      <c r="BG216" s="283"/>
      <c r="BH216" s="282"/>
      <c r="BI216" s="284"/>
      <c r="BJ216" s="281"/>
      <c r="BK216" s="281"/>
      <c r="BL216" s="281"/>
      <c r="BM216" s="281"/>
      <c r="BN216" s="285"/>
      <c r="BO216" s="281"/>
      <c r="BP216" s="281"/>
      <c r="BQ216" s="281"/>
      <c r="BR216" s="281"/>
      <c r="BS216" s="286"/>
      <c r="BT216" s="282"/>
    </row>
    <row r="217" spans="1:74" s="287" customFormat="1" x14ac:dyDescent="0.3">
      <c r="A217" s="877"/>
      <c r="B217" s="278"/>
      <c r="C217" s="279"/>
      <c r="D217" s="589" t="str">
        <f>'Receita-Despesa'!D220</f>
        <v xml:space="preserve">        1- linhas livres abaixo - mantenham numeração</v>
      </c>
      <c r="E217" s="588"/>
      <c r="F217" s="938">
        <f>'Receita-Despesa'!G220</f>
        <v>0</v>
      </c>
      <c r="G217" s="960"/>
      <c r="H217" s="961">
        <f t="shared" si="180"/>
        <v>0</v>
      </c>
      <c r="I217" s="962" t="e">
        <f t="shared" si="183"/>
        <v>#DIV/0!</v>
      </c>
      <c r="J217" s="938">
        <f>'Receita-Despesa'!H220</f>
        <v>0</v>
      </c>
      <c r="K217" s="960"/>
      <c r="L217" s="961">
        <f t="shared" si="143"/>
        <v>0</v>
      </c>
      <c r="M217" s="962" t="e">
        <f>K217/J217-1</f>
        <v>#DIV/0!</v>
      </c>
      <c r="N217" s="938">
        <f>'Receita-Despesa'!I220</f>
        <v>0</v>
      </c>
      <c r="O217" s="960"/>
      <c r="P217" s="961">
        <f t="shared" si="144"/>
        <v>0</v>
      </c>
      <c r="Q217" s="962" t="e">
        <f>O217/N217-1</f>
        <v>#DIV/0!</v>
      </c>
      <c r="R217" s="938">
        <f>'Receita-Despesa'!J220</f>
        <v>0</v>
      </c>
      <c r="S217" s="960"/>
      <c r="T217" s="961">
        <f t="shared" si="145"/>
        <v>0</v>
      </c>
      <c r="U217" s="962" t="e">
        <f>S217/R217-1</f>
        <v>#DIV/0!</v>
      </c>
      <c r="V217" s="938">
        <f>'Receita-Despesa'!K220</f>
        <v>0</v>
      </c>
      <c r="W217" s="960"/>
      <c r="X217" s="961">
        <f t="shared" si="146"/>
        <v>0</v>
      </c>
      <c r="Y217" s="962" t="e">
        <f>W217/V217-1</f>
        <v>#DIV/0!</v>
      </c>
      <c r="Z217" s="938">
        <f>'Receita-Despesa'!L220</f>
        <v>0</v>
      </c>
      <c r="AA217" s="960"/>
      <c r="AB217" s="961">
        <f t="shared" si="147"/>
        <v>0</v>
      </c>
      <c r="AC217" s="962" t="e">
        <f>AA217/Z217-1</f>
        <v>#DIV/0!</v>
      </c>
      <c r="AD217" s="938">
        <f>'Receita-Despesa'!M220</f>
        <v>0</v>
      </c>
      <c r="AE217" s="960"/>
      <c r="AF217" s="961">
        <f t="shared" si="148"/>
        <v>0</v>
      </c>
      <c r="AG217" s="962" t="e">
        <f>AE217/AD217-1</f>
        <v>#DIV/0!</v>
      </c>
      <c r="AH217" s="938">
        <f>'Receita-Despesa'!N220</f>
        <v>0</v>
      </c>
      <c r="AI217" s="960"/>
      <c r="AJ217" s="961">
        <f t="shared" si="149"/>
        <v>0</v>
      </c>
      <c r="AK217" s="962" t="e">
        <f>AI217/AH217-1</f>
        <v>#DIV/0!</v>
      </c>
      <c r="AL217" s="938">
        <f>'Receita-Despesa'!O220</f>
        <v>0</v>
      </c>
      <c r="AM217" s="960"/>
      <c r="AN217" s="961">
        <f t="shared" si="150"/>
        <v>0</v>
      </c>
      <c r="AO217" s="962" t="e">
        <f>AM217/AL217-1</f>
        <v>#DIV/0!</v>
      </c>
      <c r="AP217" s="938">
        <f>'Receita-Despesa'!P220</f>
        <v>0</v>
      </c>
      <c r="AQ217" s="960"/>
      <c r="AR217" s="961">
        <f t="shared" si="151"/>
        <v>0</v>
      </c>
      <c r="AS217" s="962" t="e">
        <f>AQ217/AP217-1</f>
        <v>#DIV/0!</v>
      </c>
      <c r="AT217" s="938">
        <f>'Receita-Despesa'!Q220</f>
        <v>0</v>
      </c>
      <c r="AU217" s="960"/>
      <c r="AV217" s="961">
        <f t="shared" si="152"/>
        <v>0</v>
      </c>
      <c r="AW217" s="962" t="e">
        <f t="shared" si="184"/>
        <v>#DIV/0!</v>
      </c>
      <c r="AX217" s="938">
        <f>'Receita-Despesa'!R220</f>
        <v>0</v>
      </c>
      <c r="AY217" s="960"/>
      <c r="AZ217" s="961">
        <f t="shared" si="153"/>
        <v>0</v>
      </c>
      <c r="BA217" s="962" t="e">
        <f>AY217/AX217-1</f>
        <v>#DIV/0!</v>
      </c>
      <c r="BB217" s="924">
        <f t="shared" si="181"/>
        <v>0</v>
      </c>
      <c r="BC217" s="925">
        <f t="shared" si="181"/>
        <v>0</v>
      </c>
      <c r="BD217" s="926">
        <f t="shared" si="182"/>
        <v>0</v>
      </c>
      <c r="BE217" s="963" t="e">
        <f t="shared" si="185"/>
        <v>#DIV/0!</v>
      </c>
      <c r="BF217" s="282"/>
      <c r="BG217" s="283"/>
      <c r="BH217" s="282"/>
      <c r="BI217" s="284"/>
      <c r="BJ217" s="281"/>
      <c r="BK217" s="281"/>
      <c r="BL217" s="281"/>
      <c r="BM217" s="281"/>
      <c r="BN217" s="285"/>
      <c r="BO217" s="281"/>
      <c r="BP217" s="281"/>
      <c r="BQ217" s="281"/>
      <c r="BR217" s="281"/>
      <c r="BS217" s="286"/>
      <c r="BT217" s="282"/>
    </row>
    <row r="218" spans="1:74" s="287" customFormat="1" x14ac:dyDescent="0.3">
      <c r="A218" s="877"/>
      <c r="B218" s="278"/>
      <c r="C218" s="279"/>
      <c r="D218" s="589" t="str">
        <f>'Receita-Despesa'!D221</f>
        <v xml:space="preserve">        2-</v>
      </c>
      <c r="E218" s="588"/>
      <c r="F218" s="938">
        <f>'Receita-Despesa'!G221</f>
        <v>0</v>
      </c>
      <c r="G218" s="960"/>
      <c r="H218" s="961">
        <f t="shared" si="180"/>
        <v>0</v>
      </c>
      <c r="I218" s="962" t="e">
        <f t="shared" si="183"/>
        <v>#DIV/0!</v>
      </c>
      <c r="J218" s="938">
        <f>'Receita-Despesa'!H221</f>
        <v>0</v>
      </c>
      <c r="K218" s="960"/>
      <c r="L218" s="961">
        <f t="shared" si="143"/>
        <v>0</v>
      </c>
      <c r="M218" s="962" t="e">
        <f>K218/J218-1</f>
        <v>#DIV/0!</v>
      </c>
      <c r="N218" s="938">
        <f>'Receita-Despesa'!I221</f>
        <v>0</v>
      </c>
      <c r="O218" s="960"/>
      <c r="P218" s="961">
        <f t="shared" si="144"/>
        <v>0</v>
      </c>
      <c r="Q218" s="962" t="e">
        <f>O218/N218-1</f>
        <v>#DIV/0!</v>
      </c>
      <c r="R218" s="938">
        <f>'Receita-Despesa'!J221</f>
        <v>0</v>
      </c>
      <c r="S218" s="960"/>
      <c r="T218" s="961">
        <f t="shared" si="145"/>
        <v>0</v>
      </c>
      <c r="U218" s="962" t="e">
        <f>S218/R218-1</f>
        <v>#DIV/0!</v>
      </c>
      <c r="V218" s="938">
        <f>'Receita-Despesa'!K221</f>
        <v>0</v>
      </c>
      <c r="W218" s="960"/>
      <c r="X218" s="961">
        <f t="shared" si="146"/>
        <v>0</v>
      </c>
      <c r="Y218" s="962" t="e">
        <f>W218/V218-1</f>
        <v>#DIV/0!</v>
      </c>
      <c r="Z218" s="938">
        <f>'Receita-Despesa'!L221</f>
        <v>0</v>
      </c>
      <c r="AA218" s="960"/>
      <c r="AB218" s="961">
        <f t="shared" si="147"/>
        <v>0</v>
      </c>
      <c r="AC218" s="962" t="e">
        <f>AA218/Z218-1</f>
        <v>#DIV/0!</v>
      </c>
      <c r="AD218" s="938">
        <f>'Receita-Despesa'!M221</f>
        <v>0</v>
      </c>
      <c r="AE218" s="960"/>
      <c r="AF218" s="961">
        <f t="shared" si="148"/>
        <v>0</v>
      </c>
      <c r="AG218" s="962" t="e">
        <f>AE218/AD218-1</f>
        <v>#DIV/0!</v>
      </c>
      <c r="AH218" s="938">
        <f>'Receita-Despesa'!N221</f>
        <v>0</v>
      </c>
      <c r="AI218" s="960"/>
      <c r="AJ218" s="961">
        <f t="shared" si="149"/>
        <v>0</v>
      </c>
      <c r="AK218" s="962" t="e">
        <f>AI218/AH218-1</f>
        <v>#DIV/0!</v>
      </c>
      <c r="AL218" s="938">
        <f>'Receita-Despesa'!O221</f>
        <v>0</v>
      </c>
      <c r="AM218" s="960"/>
      <c r="AN218" s="961">
        <f t="shared" si="150"/>
        <v>0</v>
      </c>
      <c r="AO218" s="962" t="e">
        <f>AM218/AL218-1</f>
        <v>#DIV/0!</v>
      </c>
      <c r="AP218" s="938">
        <f>'Receita-Despesa'!P221</f>
        <v>0</v>
      </c>
      <c r="AQ218" s="960"/>
      <c r="AR218" s="961">
        <f t="shared" si="151"/>
        <v>0</v>
      </c>
      <c r="AS218" s="962" t="e">
        <f>AQ218/AP218-1</f>
        <v>#DIV/0!</v>
      </c>
      <c r="AT218" s="938">
        <f>'Receita-Despesa'!Q221</f>
        <v>0</v>
      </c>
      <c r="AU218" s="960"/>
      <c r="AV218" s="961">
        <f t="shared" si="152"/>
        <v>0</v>
      </c>
      <c r="AW218" s="962" t="e">
        <f t="shared" si="184"/>
        <v>#DIV/0!</v>
      </c>
      <c r="AX218" s="938">
        <f>'Receita-Despesa'!R221</f>
        <v>0</v>
      </c>
      <c r="AY218" s="960"/>
      <c r="AZ218" s="961">
        <f t="shared" si="153"/>
        <v>0</v>
      </c>
      <c r="BA218" s="962" t="e">
        <f>AY218/AX218-1</f>
        <v>#DIV/0!</v>
      </c>
      <c r="BB218" s="924">
        <f t="shared" si="181"/>
        <v>0</v>
      </c>
      <c r="BC218" s="925">
        <f t="shared" si="181"/>
        <v>0</v>
      </c>
      <c r="BD218" s="926">
        <f t="shared" si="182"/>
        <v>0</v>
      </c>
      <c r="BE218" s="963" t="e">
        <f t="shared" si="185"/>
        <v>#DIV/0!</v>
      </c>
      <c r="BF218" s="282"/>
      <c r="BG218" s="283"/>
      <c r="BH218" s="282"/>
      <c r="BI218" s="284"/>
      <c r="BJ218" s="281"/>
      <c r="BK218" s="281"/>
      <c r="BL218" s="281"/>
      <c r="BM218" s="281"/>
      <c r="BN218" s="285"/>
      <c r="BO218" s="281"/>
      <c r="BP218" s="281"/>
      <c r="BQ218" s="281"/>
      <c r="BR218" s="281"/>
      <c r="BS218" s="286"/>
      <c r="BT218" s="282"/>
    </row>
    <row r="219" spans="1:74" s="287" customFormat="1" x14ac:dyDescent="0.3">
      <c r="A219" s="877"/>
      <c r="B219" s="278"/>
      <c r="C219" s="279"/>
      <c r="D219" s="589" t="str">
        <f>'Receita-Despesa'!D222</f>
        <v xml:space="preserve">        3-</v>
      </c>
      <c r="E219" s="588"/>
      <c r="F219" s="938">
        <f>'Receita-Despesa'!G222</f>
        <v>0</v>
      </c>
      <c r="G219" s="960"/>
      <c r="H219" s="961">
        <f t="shared" si="180"/>
        <v>0</v>
      </c>
      <c r="I219" s="962" t="e">
        <f t="shared" si="183"/>
        <v>#DIV/0!</v>
      </c>
      <c r="J219" s="938">
        <f>'Receita-Despesa'!H222</f>
        <v>0</v>
      </c>
      <c r="K219" s="960"/>
      <c r="L219" s="961">
        <f t="shared" si="143"/>
        <v>0</v>
      </c>
      <c r="M219" s="962" t="e">
        <f>K219/J219-1</f>
        <v>#DIV/0!</v>
      </c>
      <c r="N219" s="938">
        <f>'Receita-Despesa'!I222</f>
        <v>0</v>
      </c>
      <c r="O219" s="960"/>
      <c r="P219" s="961">
        <f t="shared" si="144"/>
        <v>0</v>
      </c>
      <c r="Q219" s="962" t="e">
        <f>O219/N219-1</f>
        <v>#DIV/0!</v>
      </c>
      <c r="R219" s="938">
        <f>'Receita-Despesa'!J222</f>
        <v>0</v>
      </c>
      <c r="S219" s="960"/>
      <c r="T219" s="961">
        <f t="shared" si="145"/>
        <v>0</v>
      </c>
      <c r="U219" s="962" t="e">
        <f>S219/R219-1</f>
        <v>#DIV/0!</v>
      </c>
      <c r="V219" s="938">
        <f>'Receita-Despesa'!K222</f>
        <v>0</v>
      </c>
      <c r="W219" s="960"/>
      <c r="X219" s="961">
        <f t="shared" si="146"/>
        <v>0</v>
      </c>
      <c r="Y219" s="962" t="e">
        <f>W219/V219-1</f>
        <v>#DIV/0!</v>
      </c>
      <c r="Z219" s="938">
        <f>'Receita-Despesa'!L222</f>
        <v>0</v>
      </c>
      <c r="AA219" s="960"/>
      <c r="AB219" s="961">
        <f t="shared" si="147"/>
        <v>0</v>
      </c>
      <c r="AC219" s="962" t="e">
        <f>AA219/Z219-1</f>
        <v>#DIV/0!</v>
      </c>
      <c r="AD219" s="938">
        <f>'Receita-Despesa'!M222</f>
        <v>0</v>
      </c>
      <c r="AE219" s="960"/>
      <c r="AF219" s="961">
        <f t="shared" si="148"/>
        <v>0</v>
      </c>
      <c r="AG219" s="962" t="e">
        <f>AE219/AD219-1</f>
        <v>#DIV/0!</v>
      </c>
      <c r="AH219" s="938">
        <f>'Receita-Despesa'!N222</f>
        <v>0</v>
      </c>
      <c r="AI219" s="960"/>
      <c r="AJ219" s="961">
        <f t="shared" si="149"/>
        <v>0</v>
      </c>
      <c r="AK219" s="962" t="e">
        <f>AI219/AH219-1</f>
        <v>#DIV/0!</v>
      </c>
      <c r="AL219" s="938">
        <f>'Receita-Despesa'!O222</f>
        <v>0</v>
      </c>
      <c r="AM219" s="960"/>
      <c r="AN219" s="961">
        <f t="shared" si="150"/>
        <v>0</v>
      </c>
      <c r="AO219" s="962" t="e">
        <f>AM219/AL219-1</f>
        <v>#DIV/0!</v>
      </c>
      <c r="AP219" s="938">
        <f>'Receita-Despesa'!P222</f>
        <v>0</v>
      </c>
      <c r="AQ219" s="960"/>
      <c r="AR219" s="961">
        <f t="shared" si="151"/>
        <v>0</v>
      </c>
      <c r="AS219" s="962" t="e">
        <f>AQ219/AP219-1</f>
        <v>#DIV/0!</v>
      </c>
      <c r="AT219" s="938">
        <f>'Receita-Despesa'!Q222</f>
        <v>0</v>
      </c>
      <c r="AU219" s="960"/>
      <c r="AV219" s="961">
        <f t="shared" si="152"/>
        <v>0</v>
      </c>
      <c r="AW219" s="962" t="e">
        <f t="shared" si="184"/>
        <v>#DIV/0!</v>
      </c>
      <c r="AX219" s="938">
        <f>'Receita-Despesa'!R222</f>
        <v>0</v>
      </c>
      <c r="AY219" s="960"/>
      <c r="AZ219" s="961">
        <f t="shared" si="153"/>
        <v>0</v>
      </c>
      <c r="BA219" s="962" t="e">
        <f>AY219/AX219-1</f>
        <v>#DIV/0!</v>
      </c>
      <c r="BB219" s="924">
        <f t="shared" si="181"/>
        <v>0</v>
      </c>
      <c r="BC219" s="925">
        <f t="shared" si="181"/>
        <v>0</v>
      </c>
      <c r="BD219" s="926">
        <f t="shared" si="182"/>
        <v>0</v>
      </c>
      <c r="BE219" s="963" t="e">
        <f t="shared" si="185"/>
        <v>#DIV/0!</v>
      </c>
      <c r="BF219" s="282"/>
      <c r="BG219" s="283"/>
      <c r="BH219" s="282"/>
      <c r="BI219" s="284"/>
      <c r="BJ219" s="281"/>
      <c r="BK219" s="281"/>
      <c r="BL219" s="281"/>
      <c r="BM219" s="281"/>
      <c r="BN219" s="285"/>
      <c r="BO219" s="281"/>
      <c r="BP219" s="281"/>
      <c r="BQ219" s="281"/>
      <c r="BR219" s="281"/>
      <c r="BS219" s="286"/>
      <c r="BT219" s="282"/>
    </row>
    <row r="220" spans="1:74" x14ac:dyDescent="0.3">
      <c r="A220" s="874"/>
      <c r="B220" s="234"/>
      <c r="C220" s="104"/>
      <c r="D220" s="718" t="str">
        <f>'Receita-Despesa'!D223</f>
        <v>4.2.1.10. Gases Medicinais</v>
      </c>
      <c r="E220" s="561"/>
      <c r="F220" s="930">
        <f>'Receita-Despesa'!G223</f>
        <v>28000</v>
      </c>
      <c r="G220" s="977"/>
      <c r="H220" s="942">
        <f t="shared" si="180"/>
        <v>-28000</v>
      </c>
      <c r="I220" s="975">
        <f t="shared" si="183"/>
        <v>-1</v>
      </c>
      <c r="J220" s="930">
        <f>'Receita-Despesa'!H223</f>
        <v>27000</v>
      </c>
      <c r="K220" s="977"/>
      <c r="L220" s="942">
        <f t="shared" si="143"/>
        <v>-27000</v>
      </c>
      <c r="M220" s="975">
        <f>K220/J220-1</f>
        <v>-1</v>
      </c>
      <c r="N220" s="930">
        <f>'Receita-Despesa'!I223</f>
        <v>28000</v>
      </c>
      <c r="O220" s="977"/>
      <c r="P220" s="942">
        <f t="shared" si="144"/>
        <v>-28000</v>
      </c>
      <c r="Q220" s="975">
        <f>O220/N220-1</f>
        <v>-1</v>
      </c>
      <c r="R220" s="930">
        <f>'Receita-Despesa'!J223</f>
        <v>25000</v>
      </c>
      <c r="S220" s="977"/>
      <c r="T220" s="942">
        <f t="shared" si="145"/>
        <v>-25000</v>
      </c>
      <c r="U220" s="975">
        <f>S220/R220-1</f>
        <v>-1</v>
      </c>
      <c r="V220" s="930">
        <f>'Receita-Despesa'!K223</f>
        <v>25000</v>
      </c>
      <c r="W220" s="977"/>
      <c r="X220" s="942">
        <f t="shared" si="146"/>
        <v>-25000</v>
      </c>
      <c r="Y220" s="975">
        <f>W220/V220-1</f>
        <v>-1</v>
      </c>
      <c r="Z220" s="930">
        <f>'Receita-Despesa'!L223</f>
        <v>28000</v>
      </c>
      <c r="AA220" s="977"/>
      <c r="AB220" s="942">
        <f t="shared" si="147"/>
        <v>-28000</v>
      </c>
      <c r="AC220" s="975">
        <f>AA220/Z220-1</f>
        <v>-1</v>
      </c>
      <c r="AD220" s="930">
        <f>'Receita-Despesa'!M223</f>
        <v>27000</v>
      </c>
      <c r="AE220" s="977"/>
      <c r="AF220" s="942">
        <f t="shared" si="148"/>
        <v>-27000</v>
      </c>
      <c r="AG220" s="975">
        <f>AE220/AD220-1</f>
        <v>-1</v>
      </c>
      <c r="AH220" s="930">
        <f>'Receita-Despesa'!N223</f>
        <v>25000</v>
      </c>
      <c r="AI220" s="977"/>
      <c r="AJ220" s="942">
        <f t="shared" si="149"/>
        <v>-25000</v>
      </c>
      <c r="AK220" s="975">
        <f>AI220/AH220-1</f>
        <v>-1</v>
      </c>
      <c r="AL220" s="930">
        <f>'Receita-Despesa'!O223</f>
        <v>28000</v>
      </c>
      <c r="AM220" s="977"/>
      <c r="AN220" s="942">
        <f t="shared" si="150"/>
        <v>-28000</v>
      </c>
      <c r="AO220" s="975">
        <f>AM220/AL220-1</f>
        <v>-1</v>
      </c>
      <c r="AP220" s="930">
        <f>'Receita-Despesa'!P223</f>
        <v>28000</v>
      </c>
      <c r="AQ220" s="977"/>
      <c r="AR220" s="942">
        <f t="shared" si="151"/>
        <v>-28000</v>
      </c>
      <c r="AS220" s="975">
        <f>AQ220/AP220-1</f>
        <v>-1</v>
      </c>
      <c r="AT220" s="930">
        <f>'Receita-Despesa'!Q223</f>
        <v>28000</v>
      </c>
      <c r="AU220" s="977"/>
      <c r="AV220" s="942">
        <f t="shared" si="152"/>
        <v>-28000</v>
      </c>
      <c r="AW220" s="975">
        <f t="shared" si="184"/>
        <v>-1</v>
      </c>
      <c r="AX220" s="930">
        <f>'Receita-Despesa'!R223</f>
        <v>28000</v>
      </c>
      <c r="AY220" s="977"/>
      <c r="AZ220" s="942">
        <f t="shared" si="153"/>
        <v>-28000</v>
      </c>
      <c r="BA220" s="975">
        <f>AY220/AX220-1</f>
        <v>-1</v>
      </c>
      <c r="BB220" s="924">
        <f t="shared" si="181"/>
        <v>325000</v>
      </c>
      <c r="BC220" s="925">
        <f t="shared" si="181"/>
        <v>0</v>
      </c>
      <c r="BD220" s="926">
        <f t="shared" si="182"/>
        <v>-325000</v>
      </c>
      <c r="BE220" s="963">
        <f t="shared" si="185"/>
        <v>-1</v>
      </c>
      <c r="BF220" s="220"/>
      <c r="BG220" s="226"/>
      <c r="BH220" s="220"/>
      <c r="BI220" s="220"/>
      <c r="BJ220" s="237"/>
      <c r="BK220" s="237"/>
      <c r="BL220" s="237"/>
      <c r="BM220" s="237"/>
      <c r="BN220" s="249"/>
      <c r="BO220" s="237"/>
      <c r="BP220" s="237"/>
      <c r="BQ220" s="237"/>
      <c r="BR220" s="237"/>
      <c r="BS220" s="239"/>
      <c r="BU220" s="100"/>
      <c r="BV220" s="100"/>
    </row>
    <row r="221" spans="1:74" x14ac:dyDescent="0.3">
      <c r="A221" s="874"/>
      <c r="B221" s="234"/>
      <c r="C221" s="104"/>
      <c r="D221" s="718" t="str">
        <f>'Receita-Despesa'!D224</f>
        <v>4.2.1.11. Mat.Med. Reembolsável</v>
      </c>
      <c r="E221" s="561"/>
      <c r="F221" s="930">
        <f>'Receita-Despesa'!G224</f>
        <v>376678.3225342466</v>
      </c>
      <c r="G221" s="977"/>
      <c r="H221" s="942">
        <f>G221-F221</f>
        <v>-376678.3225342466</v>
      </c>
      <c r="I221" s="975">
        <f t="shared" si="183"/>
        <v>-1</v>
      </c>
      <c r="J221" s="930">
        <f>SUM(J222:J231)</f>
        <v>352376.49527397263</v>
      </c>
      <c r="K221" s="942">
        <f>SUM(K222:K231)</f>
        <v>0</v>
      </c>
      <c r="L221" s="942">
        <f t="shared" si="143"/>
        <v>-352376.49527397263</v>
      </c>
      <c r="M221" s="943">
        <f>K221/J221</f>
        <v>0</v>
      </c>
      <c r="N221" s="930">
        <f>SUM(N222:N231)</f>
        <v>376678.3225342466</v>
      </c>
      <c r="O221" s="942">
        <f>SUM(O222:O231)</f>
        <v>0</v>
      </c>
      <c r="P221" s="942">
        <f t="shared" si="144"/>
        <v>-376678.3225342466</v>
      </c>
      <c r="Q221" s="943">
        <f>O221/N221</f>
        <v>0</v>
      </c>
      <c r="R221" s="930">
        <f>SUM(R222:R231)</f>
        <v>364527.40890410962</v>
      </c>
      <c r="S221" s="942">
        <f>SUM(S222:S231)</f>
        <v>0</v>
      </c>
      <c r="T221" s="942">
        <f t="shared" si="145"/>
        <v>-364527.40890410962</v>
      </c>
      <c r="U221" s="943">
        <f>S221/R221</f>
        <v>0</v>
      </c>
      <c r="V221" s="930">
        <f>SUM(V222:V231)</f>
        <v>376678.3225342466</v>
      </c>
      <c r="W221" s="942">
        <f>SUM(W222:W231)</f>
        <v>0</v>
      </c>
      <c r="X221" s="942">
        <f t="shared" si="146"/>
        <v>-376678.3225342466</v>
      </c>
      <c r="Y221" s="943">
        <f>W221/V221</f>
        <v>0</v>
      </c>
      <c r="Z221" s="930">
        <f>SUM(Z222:Z231)</f>
        <v>364527.40890410962</v>
      </c>
      <c r="AA221" s="942">
        <f>SUM(AA222:AA231)</f>
        <v>0</v>
      </c>
      <c r="AB221" s="942">
        <f t="shared" si="147"/>
        <v>-364527.40890410962</v>
      </c>
      <c r="AC221" s="943">
        <f>AA221/Z221</f>
        <v>0</v>
      </c>
      <c r="AD221" s="930">
        <f>SUM(AD222:AD231)</f>
        <v>376678.3225342466</v>
      </c>
      <c r="AE221" s="942">
        <f>SUM(AE222:AE231)</f>
        <v>0</v>
      </c>
      <c r="AF221" s="942">
        <f t="shared" si="148"/>
        <v>-376678.3225342466</v>
      </c>
      <c r="AG221" s="943">
        <f>AE221/AD221</f>
        <v>0</v>
      </c>
      <c r="AH221" s="930">
        <f>SUM(AH222:AH231)</f>
        <v>376678.3225342466</v>
      </c>
      <c r="AI221" s="942">
        <f>SUM(AI222:AI231)</f>
        <v>0</v>
      </c>
      <c r="AJ221" s="942">
        <f t="shared" si="149"/>
        <v>-376678.3225342466</v>
      </c>
      <c r="AK221" s="943">
        <f>AI221/AH221</f>
        <v>0</v>
      </c>
      <c r="AL221" s="930">
        <f>SUM(AL222:AL231)</f>
        <v>364527.40890410962</v>
      </c>
      <c r="AM221" s="942">
        <f>SUM(AM222:AM231)</f>
        <v>0</v>
      </c>
      <c r="AN221" s="942">
        <f t="shared" si="150"/>
        <v>-364527.40890410962</v>
      </c>
      <c r="AO221" s="943">
        <f>AM221/AL221</f>
        <v>0</v>
      </c>
      <c r="AP221" s="930">
        <f>SUM(AP222:AP231)</f>
        <v>376678.3225342466</v>
      </c>
      <c r="AQ221" s="942">
        <f>SUM(AQ222:AQ231)</f>
        <v>0</v>
      </c>
      <c r="AR221" s="942">
        <f t="shared" si="151"/>
        <v>-376678.3225342466</v>
      </c>
      <c r="AS221" s="943">
        <f>AQ221/AP221</f>
        <v>0</v>
      </c>
      <c r="AT221" s="930">
        <f>'Receita-Despesa'!Q224</f>
        <v>364527.40890410962</v>
      </c>
      <c r="AU221" s="977"/>
      <c r="AV221" s="942">
        <f>AU221-AT221</f>
        <v>-364527.40890410962</v>
      </c>
      <c r="AW221" s="975">
        <f t="shared" si="184"/>
        <v>-1</v>
      </c>
      <c r="AX221" s="930">
        <f>SUM(AX222:AX231)</f>
        <v>376678.3225342466</v>
      </c>
      <c r="AY221" s="942">
        <f>SUM(AY222:AY231)</f>
        <v>0</v>
      </c>
      <c r="AZ221" s="942">
        <f t="shared" si="153"/>
        <v>-376678.3225342466</v>
      </c>
      <c r="BA221" s="943">
        <f>AY221/AX221</f>
        <v>0</v>
      </c>
      <c r="BB221" s="924">
        <f>F221+J221+N221+R221+V221+Z221+AD221+AH221+AL221+AP221+AT221+AX221</f>
        <v>4447234.3886301378</v>
      </c>
      <c r="BC221" s="925">
        <f>G221+K221+O221+S221+W221+AA221+AE221+AI221+AM221+AQ221+AU221+AY221</f>
        <v>0</v>
      </c>
      <c r="BD221" s="926">
        <f>BC221-BB221</f>
        <v>-4447234.3886301378</v>
      </c>
      <c r="BE221" s="963">
        <f t="shared" si="185"/>
        <v>-1</v>
      </c>
      <c r="BF221" s="220"/>
      <c r="BG221" s="226"/>
      <c r="BH221" s="220"/>
      <c r="BI221" s="227"/>
      <c r="BJ221" s="237"/>
      <c r="BK221" s="237"/>
      <c r="BL221" s="237"/>
      <c r="BM221" s="237"/>
      <c r="BN221" s="249"/>
      <c r="BO221" s="237"/>
      <c r="BP221" s="237"/>
      <c r="BQ221" s="237"/>
      <c r="BR221" s="237"/>
      <c r="BS221" s="239"/>
      <c r="BU221" s="100"/>
      <c r="BV221" s="100"/>
    </row>
    <row r="222" spans="1:74" x14ac:dyDescent="0.3">
      <c r="A222" s="874"/>
      <c r="B222" s="234"/>
      <c r="C222" s="104"/>
      <c r="D222" s="581" t="str">
        <f>'Receita-Despesa'!D225</f>
        <v xml:space="preserve">       1- Drogas e Medicamentos</v>
      </c>
      <c r="E222" s="587"/>
      <c r="F222" s="930">
        <f>'Receita-Despesa'!G225</f>
        <v>160808.625</v>
      </c>
      <c r="G222" s="970"/>
      <c r="H222" s="984">
        <f>G222-F222</f>
        <v>-160808.625</v>
      </c>
      <c r="I222" s="962">
        <f t="shared" si="183"/>
        <v>-1</v>
      </c>
      <c r="J222" s="938">
        <f>'Receita-Despesa'!H225</f>
        <v>150433.875</v>
      </c>
      <c r="K222" s="960"/>
      <c r="L222" s="961">
        <f t="shared" si="143"/>
        <v>-150433.875</v>
      </c>
      <c r="M222" s="962">
        <f>K222/J222-1</f>
        <v>-1</v>
      </c>
      <c r="N222" s="938">
        <f>'Receita-Despesa'!I225</f>
        <v>160808.625</v>
      </c>
      <c r="O222" s="960"/>
      <c r="P222" s="961">
        <f t="shared" si="144"/>
        <v>-160808.625</v>
      </c>
      <c r="Q222" s="962">
        <f>O222/N222-1</f>
        <v>-1</v>
      </c>
      <c r="R222" s="938">
        <f>'Receita-Despesa'!J225</f>
        <v>155621.25</v>
      </c>
      <c r="S222" s="960"/>
      <c r="T222" s="961">
        <f t="shared" si="145"/>
        <v>-155621.25</v>
      </c>
      <c r="U222" s="962">
        <f>S222/R222-1</f>
        <v>-1</v>
      </c>
      <c r="V222" s="938">
        <f>'Receita-Despesa'!K225</f>
        <v>160808.625</v>
      </c>
      <c r="W222" s="960"/>
      <c r="X222" s="961">
        <f t="shared" si="146"/>
        <v>-160808.625</v>
      </c>
      <c r="Y222" s="962">
        <f>W222/V222-1</f>
        <v>-1</v>
      </c>
      <c r="Z222" s="938">
        <f>'Receita-Despesa'!L225</f>
        <v>155621.25</v>
      </c>
      <c r="AA222" s="960"/>
      <c r="AB222" s="961">
        <f t="shared" si="147"/>
        <v>-155621.25</v>
      </c>
      <c r="AC222" s="962">
        <f>AA222/Z222-1</f>
        <v>-1</v>
      </c>
      <c r="AD222" s="938">
        <f>'Receita-Despesa'!M225</f>
        <v>160808.625</v>
      </c>
      <c r="AE222" s="960"/>
      <c r="AF222" s="961">
        <f t="shared" si="148"/>
        <v>-160808.625</v>
      </c>
      <c r="AG222" s="962">
        <f>AE222/AD222-1</f>
        <v>-1</v>
      </c>
      <c r="AH222" s="938">
        <f>'Receita-Despesa'!N225</f>
        <v>160808.625</v>
      </c>
      <c r="AI222" s="960"/>
      <c r="AJ222" s="961">
        <f t="shared" si="149"/>
        <v>-160808.625</v>
      </c>
      <c r="AK222" s="962">
        <f>AI222/AH222-1</f>
        <v>-1</v>
      </c>
      <c r="AL222" s="938">
        <f>'Receita-Despesa'!O225</f>
        <v>155621.25</v>
      </c>
      <c r="AM222" s="960"/>
      <c r="AN222" s="961">
        <f t="shared" si="150"/>
        <v>-155621.25</v>
      </c>
      <c r="AO222" s="962">
        <f>AM222/AL222-1</f>
        <v>-1</v>
      </c>
      <c r="AP222" s="938">
        <f>'Receita-Despesa'!P225</f>
        <v>160808.625</v>
      </c>
      <c r="AQ222" s="960"/>
      <c r="AR222" s="961">
        <f t="shared" si="151"/>
        <v>-160808.625</v>
      </c>
      <c r="AS222" s="962">
        <f>AQ222/AP222-1</f>
        <v>-1</v>
      </c>
      <c r="AT222" s="938">
        <f>'Receita-Despesa'!G225</f>
        <v>160808.625</v>
      </c>
      <c r="AU222" s="960"/>
      <c r="AV222" s="961">
        <f t="shared" si="152"/>
        <v>-160808.625</v>
      </c>
      <c r="AW222" s="962">
        <f t="shared" si="184"/>
        <v>-1</v>
      </c>
      <c r="AX222" s="938">
        <f>'Receita-Despesa'!R225</f>
        <v>160808.625</v>
      </c>
      <c r="AY222" s="960"/>
      <c r="AZ222" s="961">
        <f t="shared" si="153"/>
        <v>-160808.625</v>
      </c>
      <c r="BA222" s="962">
        <f>AY222/AX222-1</f>
        <v>-1</v>
      </c>
      <c r="BB222" s="924">
        <f t="shared" si="181"/>
        <v>1903766.625</v>
      </c>
      <c r="BC222" s="925">
        <f t="shared" si="181"/>
        <v>0</v>
      </c>
      <c r="BD222" s="926">
        <f t="shared" si="182"/>
        <v>-1903766.625</v>
      </c>
      <c r="BE222" s="963">
        <f t="shared" si="185"/>
        <v>-1</v>
      </c>
      <c r="BF222" s="220"/>
      <c r="BG222" s="226"/>
      <c r="BH222" s="220"/>
      <c r="BI222" s="227"/>
      <c r="BJ222" s="237"/>
      <c r="BK222" s="237"/>
      <c r="BL222" s="237"/>
      <c r="BM222" s="237"/>
      <c r="BN222" s="249"/>
      <c r="BO222" s="237"/>
      <c r="BP222" s="237"/>
      <c r="BQ222" s="237"/>
      <c r="BR222" s="237"/>
      <c r="BS222" s="239"/>
      <c r="BU222" s="100"/>
      <c r="BV222" s="100"/>
    </row>
    <row r="223" spans="1:74" x14ac:dyDescent="0.3">
      <c r="A223" s="874"/>
      <c r="B223" s="234"/>
      <c r="C223" s="104"/>
      <c r="D223" s="581" t="str">
        <f>'Receita-Despesa'!D226</f>
        <v xml:space="preserve">       2- Material de uso no paciente (reemb.)</v>
      </c>
      <c r="E223" s="587"/>
      <c r="F223" s="930">
        <f>'Receita-Despesa'!G226</f>
        <v>68161.25</v>
      </c>
      <c r="G223" s="970"/>
      <c r="H223" s="984">
        <f>G223-F223</f>
        <v>-68161.25</v>
      </c>
      <c r="I223" s="962">
        <f t="shared" si="183"/>
        <v>-1</v>
      </c>
      <c r="J223" s="938">
        <f>'Receita-Despesa'!H226</f>
        <v>63763.75</v>
      </c>
      <c r="K223" s="960"/>
      <c r="L223" s="961">
        <f t="shared" si="143"/>
        <v>-63763.75</v>
      </c>
      <c r="M223" s="962">
        <f t="shared" ref="M223:M231" si="186">K223/J223-1</f>
        <v>-1</v>
      </c>
      <c r="N223" s="938">
        <f>'Receita-Despesa'!I226</f>
        <v>68161.25</v>
      </c>
      <c r="O223" s="960"/>
      <c r="P223" s="961">
        <f t="shared" si="144"/>
        <v>-68161.25</v>
      </c>
      <c r="Q223" s="962">
        <f t="shared" ref="Q223:Q231" si="187">O223/N223-1</f>
        <v>-1</v>
      </c>
      <c r="R223" s="938">
        <f>'Receita-Despesa'!J226</f>
        <v>65962.5</v>
      </c>
      <c r="S223" s="960"/>
      <c r="T223" s="961">
        <f t="shared" si="145"/>
        <v>-65962.5</v>
      </c>
      <c r="U223" s="962">
        <f t="shared" ref="U223:U231" si="188">S223/R223-1</f>
        <v>-1</v>
      </c>
      <c r="V223" s="938">
        <f>'Receita-Despesa'!K226</f>
        <v>68161.25</v>
      </c>
      <c r="W223" s="960"/>
      <c r="X223" s="961">
        <f t="shared" si="146"/>
        <v>-68161.25</v>
      </c>
      <c r="Y223" s="962">
        <f t="shared" ref="Y223:Y231" si="189">W223/V223-1</f>
        <v>-1</v>
      </c>
      <c r="Z223" s="938">
        <f>'Receita-Despesa'!L226</f>
        <v>65962.5</v>
      </c>
      <c r="AA223" s="960"/>
      <c r="AB223" s="961">
        <f t="shared" si="147"/>
        <v>-65962.5</v>
      </c>
      <c r="AC223" s="962">
        <f t="shared" ref="AC223:AC231" si="190">AA223/Z223-1</f>
        <v>-1</v>
      </c>
      <c r="AD223" s="938">
        <f>'Receita-Despesa'!M226</f>
        <v>68161.25</v>
      </c>
      <c r="AE223" s="960"/>
      <c r="AF223" s="961">
        <f t="shared" si="148"/>
        <v>-68161.25</v>
      </c>
      <c r="AG223" s="962">
        <f t="shared" ref="AG223:AG231" si="191">AE223/AD223-1</f>
        <v>-1</v>
      </c>
      <c r="AH223" s="938">
        <f>'Receita-Despesa'!N226</f>
        <v>68161.25</v>
      </c>
      <c r="AI223" s="960"/>
      <c r="AJ223" s="961">
        <f t="shared" si="149"/>
        <v>-68161.25</v>
      </c>
      <c r="AK223" s="962">
        <f t="shared" ref="AK223:AK231" si="192">AI223/AH223-1</f>
        <v>-1</v>
      </c>
      <c r="AL223" s="938">
        <f>'Receita-Despesa'!O226</f>
        <v>65962.5</v>
      </c>
      <c r="AM223" s="960"/>
      <c r="AN223" s="961">
        <f t="shared" si="150"/>
        <v>-65962.5</v>
      </c>
      <c r="AO223" s="962">
        <f t="shared" ref="AO223:AO231" si="193">AM223/AL223-1</f>
        <v>-1</v>
      </c>
      <c r="AP223" s="938">
        <f>'Receita-Despesa'!P226</f>
        <v>68161.25</v>
      </c>
      <c r="AQ223" s="960"/>
      <c r="AR223" s="961">
        <f t="shared" si="151"/>
        <v>-68161.25</v>
      </c>
      <c r="AS223" s="962">
        <f t="shared" ref="AS223:AS231" si="194">AQ223/AP223-1</f>
        <v>-1</v>
      </c>
      <c r="AT223" s="938">
        <f>'Receita-Despesa'!G226</f>
        <v>68161.25</v>
      </c>
      <c r="AU223" s="960"/>
      <c r="AV223" s="961">
        <f t="shared" si="152"/>
        <v>-68161.25</v>
      </c>
      <c r="AW223" s="962">
        <f t="shared" ref="AW223:AW231" si="195">AU223/AT223-1</f>
        <v>-1</v>
      </c>
      <c r="AX223" s="938">
        <f>'Receita-Despesa'!R226</f>
        <v>68161.25</v>
      </c>
      <c r="AY223" s="960"/>
      <c r="AZ223" s="961">
        <f t="shared" si="153"/>
        <v>-68161.25</v>
      </c>
      <c r="BA223" s="962">
        <f t="shared" ref="BA223:BA231" si="196">AY223/AX223-1</f>
        <v>-1</v>
      </c>
      <c r="BB223" s="924">
        <f t="shared" si="181"/>
        <v>806941.25</v>
      </c>
      <c r="BC223" s="925">
        <f t="shared" si="181"/>
        <v>0</v>
      </c>
      <c r="BD223" s="926">
        <f t="shared" si="182"/>
        <v>-806941.25</v>
      </c>
      <c r="BE223" s="963">
        <f t="shared" ref="BE223:BE231" si="197">BC223/BB223-1</f>
        <v>-1</v>
      </c>
      <c r="BF223" s="220"/>
      <c r="BG223" s="226"/>
      <c r="BH223" s="220"/>
      <c r="BI223" s="227"/>
      <c r="BJ223" s="237"/>
      <c r="BK223" s="237"/>
      <c r="BL223" s="237"/>
      <c r="BM223" s="237"/>
      <c r="BN223" s="249"/>
      <c r="BO223" s="237"/>
      <c r="BP223" s="237"/>
      <c r="BQ223" s="237"/>
      <c r="BR223" s="237"/>
      <c r="BS223" s="239"/>
      <c r="BU223" s="100"/>
      <c r="BV223" s="100"/>
    </row>
    <row r="224" spans="1:74" x14ac:dyDescent="0.3">
      <c r="A224" s="874"/>
      <c r="B224" s="234"/>
      <c r="C224" s="104"/>
      <c r="D224" s="581" t="str">
        <f>'Receita-Despesa'!D227</f>
        <v xml:space="preserve">       3- Material de Laboratório e Banco de Sangue</v>
      </c>
      <c r="E224" s="587"/>
      <c r="F224" s="930">
        <f>'Receita-Despesa'!G227</f>
        <v>18057.5</v>
      </c>
      <c r="G224" s="970"/>
      <c r="H224" s="984">
        <f>G224-F224</f>
        <v>-18057.5</v>
      </c>
      <c r="I224" s="962">
        <f t="shared" si="183"/>
        <v>-1</v>
      </c>
      <c r="J224" s="938">
        <f>'Receita-Despesa'!H227</f>
        <v>16892.5</v>
      </c>
      <c r="K224" s="960"/>
      <c r="L224" s="961">
        <f t="shared" si="143"/>
        <v>-16892.5</v>
      </c>
      <c r="M224" s="962">
        <f t="shared" si="186"/>
        <v>-1</v>
      </c>
      <c r="N224" s="938">
        <f>'Receita-Despesa'!I227</f>
        <v>18057.5</v>
      </c>
      <c r="O224" s="960"/>
      <c r="P224" s="961">
        <f t="shared" si="144"/>
        <v>-18057.5</v>
      </c>
      <c r="Q224" s="962">
        <f t="shared" si="187"/>
        <v>-1</v>
      </c>
      <c r="R224" s="938">
        <f>'Receita-Despesa'!J227</f>
        <v>17475</v>
      </c>
      <c r="S224" s="960"/>
      <c r="T224" s="961">
        <f t="shared" si="145"/>
        <v>-17475</v>
      </c>
      <c r="U224" s="962">
        <f t="shared" si="188"/>
        <v>-1</v>
      </c>
      <c r="V224" s="938">
        <f>'Receita-Despesa'!K227</f>
        <v>18057.5</v>
      </c>
      <c r="W224" s="960"/>
      <c r="X224" s="961">
        <f t="shared" si="146"/>
        <v>-18057.5</v>
      </c>
      <c r="Y224" s="962">
        <f t="shared" si="189"/>
        <v>-1</v>
      </c>
      <c r="Z224" s="938">
        <f>'Receita-Despesa'!L227</f>
        <v>17475</v>
      </c>
      <c r="AA224" s="960"/>
      <c r="AB224" s="961">
        <f t="shared" si="147"/>
        <v>-17475</v>
      </c>
      <c r="AC224" s="962">
        <f t="shared" si="190"/>
        <v>-1</v>
      </c>
      <c r="AD224" s="938">
        <f>'Receita-Despesa'!M227</f>
        <v>18057.5</v>
      </c>
      <c r="AE224" s="960"/>
      <c r="AF224" s="961">
        <f t="shared" si="148"/>
        <v>-18057.5</v>
      </c>
      <c r="AG224" s="962">
        <f t="shared" si="191"/>
        <v>-1</v>
      </c>
      <c r="AH224" s="938">
        <f>'Receita-Despesa'!N227</f>
        <v>18057.5</v>
      </c>
      <c r="AI224" s="960"/>
      <c r="AJ224" s="961">
        <f t="shared" si="149"/>
        <v>-18057.5</v>
      </c>
      <c r="AK224" s="962">
        <f t="shared" si="192"/>
        <v>-1</v>
      </c>
      <c r="AL224" s="938">
        <f>'Receita-Despesa'!O227</f>
        <v>17475</v>
      </c>
      <c r="AM224" s="960"/>
      <c r="AN224" s="961">
        <f t="shared" si="150"/>
        <v>-17475</v>
      </c>
      <c r="AO224" s="962">
        <f t="shared" si="193"/>
        <v>-1</v>
      </c>
      <c r="AP224" s="938">
        <f>'Receita-Despesa'!P227</f>
        <v>18057.5</v>
      </c>
      <c r="AQ224" s="960"/>
      <c r="AR224" s="961">
        <f t="shared" si="151"/>
        <v>-18057.5</v>
      </c>
      <c r="AS224" s="962">
        <f t="shared" si="194"/>
        <v>-1</v>
      </c>
      <c r="AT224" s="938">
        <f>'Receita-Despesa'!G227</f>
        <v>18057.5</v>
      </c>
      <c r="AU224" s="960"/>
      <c r="AV224" s="961">
        <f t="shared" si="152"/>
        <v>-18057.5</v>
      </c>
      <c r="AW224" s="962">
        <f t="shared" si="195"/>
        <v>-1</v>
      </c>
      <c r="AX224" s="938">
        <f>'Receita-Despesa'!R227</f>
        <v>18057.5</v>
      </c>
      <c r="AY224" s="960"/>
      <c r="AZ224" s="961">
        <f t="shared" si="153"/>
        <v>-18057.5</v>
      </c>
      <c r="BA224" s="962">
        <f t="shared" si="196"/>
        <v>-1</v>
      </c>
      <c r="BB224" s="924">
        <f t="shared" si="181"/>
        <v>213777.5</v>
      </c>
      <c r="BC224" s="925">
        <f t="shared" si="181"/>
        <v>0</v>
      </c>
      <c r="BD224" s="926">
        <f t="shared" si="182"/>
        <v>-213777.5</v>
      </c>
      <c r="BE224" s="963">
        <f t="shared" si="197"/>
        <v>-1</v>
      </c>
      <c r="BF224" s="220"/>
      <c r="BG224" s="226"/>
      <c r="BH224" s="220"/>
      <c r="BI224" s="227"/>
      <c r="BJ224" s="237"/>
      <c r="BK224" s="237"/>
      <c r="BL224" s="237"/>
      <c r="BM224" s="237"/>
      <c r="BN224" s="249"/>
      <c r="BO224" s="237"/>
      <c r="BP224" s="237"/>
      <c r="BQ224" s="237"/>
      <c r="BR224" s="237"/>
      <c r="BS224" s="239"/>
      <c r="BU224" s="100"/>
      <c r="BV224" s="100"/>
    </row>
    <row r="225" spans="1:74" x14ac:dyDescent="0.3">
      <c r="A225" s="874"/>
      <c r="B225" s="234"/>
      <c r="C225" s="104"/>
      <c r="D225" s="581" t="str">
        <f>'Receita-Despesa'!D228</f>
        <v xml:space="preserve">       4- Fios Cirurgicos</v>
      </c>
      <c r="E225" s="587"/>
      <c r="F225" s="930">
        <f>'Receita-Despesa'!G228</f>
        <v>5487</v>
      </c>
      <c r="G225" s="970"/>
      <c r="H225" s="984">
        <f t="shared" ref="H225:H231" si="198">G225-F225</f>
        <v>-5487</v>
      </c>
      <c r="I225" s="962">
        <f t="shared" ref="I225:I231" si="199">G225/F225-1</f>
        <v>-1</v>
      </c>
      <c r="J225" s="938">
        <f>'Receita-Despesa'!H228</f>
        <v>5133</v>
      </c>
      <c r="K225" s="960"/>
      <c r="L225" s="961">
        <f t="shared" si="143"/>
        <v>-5133</v>
      </c>
      <c r="M225" s="962">
        <f t="shared" si="186"/>
        <v>-1</v>
      </c>
      <c r="N225" s="938">
        <f>'Receita-Despesa'!I228</f>
        <v>5487</v>
      </c>
      <c r="O225" s="960"/>
      <c r="P225" s="961">
        <f t="shared" si="144"/>
        <v>-5487</v>
      </c>
      <c r="Q225" s="962">
        <f t="shared" si="187"/>
        <v>-1</v>
      </c>
      <c r="R225" s="938">
        <f>'Receita-Despesa'!J228</f>
        <v>5310</v>
      </c>
      <c r="S225" s="960"/>
      <c r="T225" s="961">
        <f t="shared" si="145"/>
        <v>-5310</v>
      </c>
      <c r="U225" s="962">
        <f t="shared" si="188"/>
        <v>-1</v>
      </c>
      <c r="V225" s="938">
        <f>'Receita-Despesa'!K228</f>
        <v>5487</v>
      </c>
      <c r="W225" s="960"/>
      <c r="X225" s="961">
        <f t="shared" si="146"/>
        <v>-5487</v>
      </c>
      <c r="Y225" s="962">
        <f t="shared" si="189"/>
        <v>-1</v>
      </c>
      <c r="Z225" s="938">
        <f>'Receita-Despesa'!L228</f>
        <v>5310</v>
      </c>
      <c r="AA225" s="960"/>
      <c r="AB225" s="961">
        <f t="shared" si="147"/>
        <v>-5310</v>
      </c>
      <c r="AC225" s="962">
        <f t="shared" si="190"/>
        <v>-1</v>
      </c>
      <c r="AD225" s="938">
        <f>'Receita-Despesa'!M228</f>
        <v>5487</v>
      </c>
      <c r="AE225" s="960"/>
      <c r="AF225" s="961">
        <f t="shared" si="148"/>
        <v>-5487</v>
      </c>
      <c r="AG225" s="962">
        <f t="shared" si="191"/>
        <v>-1</v>
      </c>
      <c r="AH225" s="938">
        <f>'Receita-Despesa'!N228</f>
        <v>5487</v>
      </c>
      <c r="AI225" s="960"/>
      <c r="AJ225" s="961">
        <f t="shared" si="149"/>
        <v>-5487</v>
      </c>
      <c r="AK225" s="962">
        <f t="shared" si="192"/>
        <v>-1</v>
      </c>
      <c r="AL225" s="938">
        <f>'Receita-Despesa'!O228</f>
        <v>5310</v>
      </c>
      <c r="AM225" s="960"/>
      <c r="AN225" s="961">
        <f t="shared" si="150"/>
        <v>-5310</v>
      </c>
      <c r="AO225" s="962">
        <f t="shared" si="193"/>
        <v>-1</v>
      </c>
      <c r="AP225" s="938">
        <f>'Receita-Despesa'!P228</f>
        <v>5487</v>
      </c>
      <c r="AQ225" s="960"/>
      <c r="AR225" s="961">
        <f t="shared" si="151"/>
        <v>-5487</v>
      </c>
      <c r="AS225" s="962">
        <f t="shared" si="194"/>
        <v>-1</v>
      </c>
      <c r="AT225" s="938">
        <f>'Receita-Despesa'!G228</f>
        <v>5487</v>
      </c>
      <c r="AU225" s="960"/>
      <c r="AV225" s="961">
        <f t="shared" si="152"/>
        <v>-5487</v>
      </c>
      <c r="AW225" s="962">
        <f t="shared" si="195"/>
        <v>-1</v>
      </c>
      <c r="AX225" s="938">
        <f>'Receita-Despesa'!R228</f>
        <v>5487</v>
      </c>
      <c r="AY225" s="960"/>
      <c r="AZ225" s="961">
        <f t="shared" si="153"/>
        <v>-5487</v>
      </c>
      <c r="BA225" s="962">
        <f t="shared" si="196"/>
        <v>-1</v>
      </c>
      <c r="BB225" s="924">
        <f t="shared" si="181"/>
        <v>64959</v>
      </c>
      <c r="BC225" s="925">
        <f t="shared" si="181"/>
        <v>0</v>
      </c>
      <c r="BD225" s="926">
        <f t="shared" si="182"/>
        <v>-64959</v>
      </c>
      <c r="BE225" s="963">
        <f t="shared" si="197"/>
        <v>-1</v>
      </c>
      <c r="BF225" s="220"/>
      <c r="BG225" s="226"/>
      <c r="BH225" s="220"/>
      <c r="BI225" s="227"/>
      <c r="BJ225" s="237"/>
      <c r="BK225" s="237"/>
      <c r="BL225" s="237"/>
      <c r="BM225" s="237"/>
      <c r="BN225" s="249"/>
      <c r="BO225" s="237"/>
      <c r="BP225" s="237"/>
      <c r="BQ225" s="237"/>
      <c r="BR225" s="237"/>
      <c r="BS225" s="239"/>
      <c r="BU225" s="100"/>
      <c r="BV225" s="100"/>
    </row>
    <row r="226" spans="1:74" x14ac:dyDescent="0.3">
      <c r="A226" s="874"/>
      <c r="B226" s="234"/>
      <c r="C226" s="104"/>
      <c r="D226" s="581" t="str">
        <f>'Receita-Despesa'!D229</f>
        <v xml:space="preserve">       5- Material consignado (exceto órteses e próteses)</v>
      </c>
      <c r="E226" s="587"/>
      <c r="F226" s="930">
        <f>'Receita-Despesa'!G229</f>
        <v>0</v>
      </c>
      <c r="G226" s="970"/>
      <c r="H226" s="984">
        <f t="shared" si="198"/>
        <v>0</v>
      </c>
      <c r="I226" s="962" t="e">
        <f t="shared" si="199"/>
        <v>#DIV/0!</v>
      </c>
      <c r="J226" s="938">
        <f>'Receita-Despesa'!H229</f>
        <v>0</v>
      </c>
      <c r="K226" s="960"/>
      <c r="L226" s="961">
        <f t="shared" si="143"/>
        <v>0</v>
      </c>
      <c r="M226" s="962" t="e">
        <f t="shared" si="186"/>
        <v>#DIV/0!</v>
      </c>
      <c r="N226" s="938">
        <f>'Receita-Despesa'!I229</f>
        <v>0</v>
      </c>
      <c r="O226" s="960"/>
      <c r="P226" s="961">
        <f t="shared" si="144"/>
        <v>0</v>
      </c>
      <c r="Q226" s="962" t="e">
        <f t="shared" si="187"/>
        <v>#DIV/0!</v>
      </c>
      <c r="R226" s="938">
        <f>'Receita-Despesa'!J229</f>
        <v>0</v>
      </c>
      <c r="S226" s="960"/>
      <c r="T226" s="961">
        <f t="shared" si="145"/>
        <v>0</v>
      </c>
      <c r="U226" s="962" t="e">
        <f t="shared" si="188"/>
        <v>#DIV/0!</v>
      </c>
      <c r="V226" s="938">
        <f>'Receita-Despesa'!K229</f>
        <v>0</v>
      </c>
      <c r="W226" s="960"/>
      <c r="X226" s="961">
        <f t="shared" si="146"/>
        <v>0</v>
      </c>
      <c r="Y226" s="962" t="e">
        <f t="shared" si="189"/>
        <v>#DIV/0!</v>
      </c>
      <c r="Z226" s="938">
        <f>'Receita-Despesa'!L229</f>
        <v>0</v>
      </c>
      <c r="AA226" s="960"/>
      <c r="AB226" s="961">
        <f t="shared" si="147"/>
        <v>0</v>
      </c>
      <c r="AC226" s="962" t="e">
        <f t="shared" si="190"/>
        <v>#DIV/0!</v>
      </c>
      <c r="AD226" s="938">
        <f>'Receita-Despesa'!M229</f>
        <v>0</v>
      </c>
      <c r="AE226" s="960"/>
      <c r="AF226" s="961">
        <f t="shared" si="148"/>
        <v>0</v>
      </c>
      <c r="AG226" s="962" t="e">
        <f t="shared" si="191"/>
        <v>#DIV/0!</v>
      </c>
      <c r="AH226" s="938">
        <f>'Receita-Despesa'!N229</f>
        <v>0</v>
      </c>
      <c r="AI226" s="960"/>
      <c r="AJ226" s="961">
        <f t="shared" si="149"/>
        <v>0</v>
      </c>
      <c r="AK226" s="962" t="e">
        <f t="shared" si="192"/>
        <v>#DIV/0!</v>
      </c>
      <c r="AL226" s="938">
        <f>'Receita-Despesa'!O229</f>
        <v>0</v>
      </c>
      <c r="AM226" s="960"/>
      <c r="AN226" s="961">
        <f t="shared" si="150"/>
        <v>0</v>
      </c>
      <c r="AO226" s="962" t="e">
        <f t="shared" si="193"/>
        <v>#DIV/0!</v>
      </c>
      <c r="AP226" s="938">
        <f>'Receita-Despesa'!P229</f>
        <v>0</v>
      </c>
      <c r="AQ226" s="960"/>
      <c r="AR226" s="961">
        <f t="shared" si="151"/>
        <v>0</v>
      </c>
      <c r="AS226" s="962" t="e">
        <f t="shared" si="194"/>
        <v>#DIV/0!</v>
      </c>
      <c r="AT226" s="938">
        <f>'Receita-Despesa'!G230</f>
        <v>89520.25</v>
      </c>
      <c r="AU226" s="960"/>
      <c r="AV226" s="961">
        <f t="shared" si="152"/>
        <v>-89520.25</v>
      </c>
      <c r="AW226" s="962">
        <f t="shared" si="195"/>
        <v>-1</v>
      </c>
      <c r="AX226" s="938">
        <f>'Receita-Despesa'!R229</f>
        <v>0</v>
      </c>
      <c r="AY226" s="960"/>
      <c r="AZ226" s="961">
        <f t="shared" si="153"/>
        <v>0</v>
      </c>
      <c r="BA226" s="962" t="e">
        <f t="shared" si="196"/>
        <v>#DIV/0!</v>
      </c>
      <c r="BB226" s="924">
        <f t="shared" si="181"/>
        <v>89520.25</v>
      </c>
      <c r="BC226" s="925">
        <f t="shared" si="181"/>
        <v>0</v>
      </c>
      <c r="BD226" s="926">
        <f t="shared" si="182"/>
        <v>-89520.25</v>
      </c>
      <c r="BE226" s="963">
        <f t="shared" si="197"/>
        <v>-1</v>
      </c>
      <c r="BF226" s="220"/>
      <c r="BG226" s="226"/>
      <c r="BH226" s="220"/>
      <c r="BI226" s="227"/>
      <c r="BJ226" s="237"/>
      <c r="BK226" s="237"/>
      <c r="BL226" s="237"/>
      <c r="BM226" s="237"/>
      <c r="BN226" s="249"/>
      <c r="BO226" s="237"/>
      <c r="BP226" s="237"/>
      <c r="BQ226" s="237"/>
      <c r="BR226" s="237"/>
      <c r="BS226" s="239"/>
      <c r="BU226" s="100"/>
      <c r="BV226" s="100"/>
    </row>
    <row r="227" spans="1:74" x14ac:dyDescent="0.3">
      <c r="A227" s="874"/>
      <c r="B227" s="234"/>
      <c r="C227" s="104"/>
      <c r="D227" s="581" t="str">
        <f>'Receita-Despesa'!D230</f>
        <v xml:space="preserve">       6- OPME (órteses e próteses)</v>
      </c>
      <c r="E227" s="587"/>
      <c r="F227" s="930">
        <f>'Receita-Despesa'!G230</f>
        <v>89520.25</v>
      </c>
      <c r="G227" s="970"/>
      <c r="H227" s="984">
        <f t="shared" si="198"/>
        <v>-89520.25</v>
      </c>
      <c r="I227" s="962">
        <f t="shared" si="199"/>
        <v>-1</v>
      </c>
      <c r="J227" s="938">
        <f>'Receita-Despesa'!H230</f>
        <v>83744.75</v>
      </c>
      <c r="K227" s="960"/>
      <c r="L227" s="961">
        <f t="shared" si="143"/>
        <v>-83744.75</v>
      </c>
      <c r="M227" s="962">
        <f t="shared" si="186"/>
        <v>-1</v>
      </c>
      <c r="N227" s="938">
        <f>'Receita-Despesa'!I230</f>
        <v>89520.25</v>
      </c>
      <c r="O227" s="960"/>
      <c r="P227" s="961">
        <f t="shared" si="144"/>
        <v>-89520.25</v>
      </c>
      <c r="Q227" s="962">
        <f t="shared" si="187"/>
        <v>-1</v>
      </c>
      <c r="R227" s="938">
        <f>'Receita-Despesa'!J230</f>
        <v>86632.5</v>
      </c>
      <c r="S227" s="960"/>
      <c r="T227" s="961">
        <f t="shared" si="145"/>
        <v>-86632.5</v>
      </c>
      <c r="U227" s="962">
        <f t="shared" si="188"/>
        <v>-1</v>
      </c>
      <c r="V227" s="938">
        <f>'Receita-Despesa'!K230</f>
        <v>89520.25</v>
      </c>
      <c r="W227" s="960"/>
      <c r="X227" s="961">
        <f t="shared" si="146"/>
        <v>-89520.25</v>
      </c>
      <c r="Y227" s="962">
        <f t="shared" si="189"/>
        <v>-1</v>
      </c>
      <c r="Z227" s="938">
        <f>'Receita-Despesa'!L230</f>
        <v>86632.5</v>
      </c>
      <c r="AA227" s="960"/>
      <c r="AB227" s="961">
        <f t="shared" si="147"/>
        <v>-86632.5</v>
      </c>
      <c r="AC227" s="962">
        <f t="shared" si="190"/>
        <v>-1</v>
      </c>
      <c r="AD227" s="938">
        <f>'Receita-Despesa'!M230</f>
        <v>89520.25</v>
      </c>
      <c r="AE227" s="960"/>
      <c r="AF227" s="961">
        <f t="shared" si="148"/>
        <v>-89520.25</v>
      </c>
      <c r="AG227" s="962">
        <f t="shared" si="191"/>
        <v>-1</v>
      </c>
      <c r="AH227" s="938">
        <f>'Receita-Despesa'!N230</f>
        <v>89520.25</v>
      </c>
      <c r="AI227" s="960"/>
      <c r="AJ227" s="961">
        <f t="shared" si="149"/>
        <v>-89520.25</v>
      </c>
      <c r="AK227" s="962">
        <f t="shared" si="192"/>
        <v>-1</v>
      </c>
      <c r="AL227" s="938">
        <f>'Receita-Despesa'!O230</f>
        <v>86632.5</v>
      </c>
      <c r="AM227" s="960"/>
      <c r="AN227" s="961">
        <f t="shared" si="150"/>
        <v>-86632.5</v>
      </c>
      <c r="AO227" s="962">
        <f t="shared" si="193"/>
        <v>-1</v>
      </c>
      <c r="AP227" s="938">
        <f>'Receita-Despesa'!P230</f>
        <v>89520.25</v>
      </c>
      <c r="AQ227" s="960"/>
      <c r="AR227" s="961">
        <f t="shared" si="151"/>
        <v>-89520.25</v>
      </c>
      <c r="AS227" s="962">
        <f t="shared" si="194"/>
        <v>-1</v>
      </c>
      <c r="AT227" s="938">
        <f>'Receita-Despesa'!G231</f>
        <v>4464</v>
      </c>
      <c r="AU227" s="960"/>
      <c r="AV227" s="961">
        <f t="shared" si="152"/>
        <v>-4464</v>
      </c>
      <c r="AW227" s="962">
        <f t="shared" si="195"/>
        <v>-1</v>
      </c>
      <c r="AX227" s="938">
        <f>'Receita-Despesa'!R230</f>
        <v>89520.25</v>
      </c>
      <c r="AY227" s="960"/>
      <c r="AZ227" s="961">
        <f t="shared" si="153"/>
        <v>-89520.25</v>
      </c>
      <c r="BA227" s="962">
        <f t="shared" si="196"/>
        <v>-1</v>
      </c>
      <c r="BB227" s="924">
        <f t="shared" si="181"/>
        <v>974748</v>
      </c>
      <c r="BC227" s="925">
        <f t="shared" si="181"/>
        <v>0</v>
      </c>
      <c r="BD227" s="926">
        <f t="shared" si="182"/>
        <v>-974748</v>
      </c>
      <c r="BE227" s="963">
        <f t="shared" si="197"/>
        <v>-1</v>
      </c>
      <c r="BF227" s="220"/>
      <c r="BG227" s="226"/>
      <c r="BH227" s="220"/>
      <c r="BI227" s="227"/>
      <c r="BJ227" s="237"/>
      <c r="BK227" s="237"/>
      <c r="BL227" s="237"/>
      <c r="BM227" s="237"/>
      <c r="BN227" s="249"/>
      <c r="BO227" s="237"/>
      <c r="BP227" s="237"/>
      <c r="BQ227" s="237"/>
      <c r="BR227" s="237"/>
      <c r="BS227" s="239"/>
      <c r="BU227" s="100"/>
      <c r="BV227" s="100"/>
    </row>
    <row r="228" spans="1:74" x14ac:dyDescent="0.3">
      <c r="A228" s="874"/>
      <c r="B228" s="234"/>
      <c r="C228" s="104"/>
      <c r="D228" s="581" t="str">
        <f>'Receita-Despesa'!D231</f>
        <v xml:space="preserve">       7- Filmes, Quimicos e Contrastes Radiológicos</v>
      </c>
      <c r="E228" s="587"/>
      <c r="F228" s="930">
        <f>'Receita-Despesa'!G231</f>
        <v>4464</v>
      </c>
      <c r="G228" s="970"/>
      <c r="H228" s="984">
        <f t="shared" si="198"/>
        <v>-4464</v>
      </c>
      <c r="I228" s="962">
        <f t="shared" si="199"/>
        <v>-1</v>
      </c>
      <c r="J228" s="938">
        <f>'Receita-Despesa'!H231</f>
        <v>4176</v>
      </c>
      <c r="K228" s="960"/>
      <c r="L228" s="961">
        <f t="shared" si="143"/>
        <v>-4176</v>
      </c>
      <c r="M228" s="962">
        <f t="shared" si="186"/>
        <v>-1</v>
      </c>
      <c r="N228" s="938">
        <f>'Receita-Despesa'!I231</f>
        <v>4464</v>
      </c>
      <c r="O228" s="960"/>
      <c r="P228" s="961">
        <f t="shared" si="144"/>
        <v>-4464</v>
      </c>
      <c r="Q228" s="962">
        <f t="shared" si="187"/>
        <v>-1</v>
      </c>
      <c r="R228" s="938">
        <f>'Receita-Despesa'!J231</f>
        <v>4320</v>
      </c>
      <c r="S228" s="960"/>
      <c r="T228" s="961">
        <f t="shared" si="145"/>
        <v>-4320</v>
      </c>
      <c r="U228" s="962">
        <f t="shared" si="188"/>
        <v>-1</v>
      </c>
      <c r="V228" s="938">
        <f>'Receita-Despesa'!K231</f>
        <v>4464</v>
      </c>
      <c r="W228" s="960"/>
      <c r="X228" s="961">
        <f t="shared" si="146"/>
        <v>-4464</v>
      </c>
      <c r="Y228" s="962">
        <f t="shared" si="189"/>
        <v>-1</v>
      </c>
      <c r="Z228" s="938">
        <f>'Receita-Despesa'!L231</f>
        <v>4320</v>
      </c>
      <c r="AA228" s="960"/>
      <c r="AB228" s="961">
        <f t="shared" si="147"/>
        <v>-4320</v>
      </c>
      <c r="AC228" s="962">
        <f t="shared" si="190"/>
        <v>-1</v>
      </c>
      <c r="AD228" s="938">
        <f>'Receita-Despesa'!M231</f>
        <v>4464</v>
      </c>
      <c r="AE228" s="960"/>
      <c r="AF228" s="961">
        <f t="shared" si="148"/>
        <v>-4464</v>
      </c>
      <c r="AG228" s="962">
        <f t="shared" si="191"/>
        <v>-1</v>
      </c>
      <c r="AH228" s="938">
        <f>'Receita-Despesa'!N231</f>
        <v>4464</v>
      </c>
      <c r="AI228" s="960"/>
      <c r="AJ228" s="961">
        <f t="shared" si="149"/>
        <v>-4464</v>
      </c>
      <c r="AK228" s="962">
        <f t="shared" si="192"/>
        <v>-1</v>
      </c>
      <c r="AL228" s="938">
        <f>'Receita-Despesa'!O231</f>
        <v>4320</v>
      </c>
      <c r="AM228" s="960"/>
      <c r="AN228" s="961">
        <f t="shared" si="150"/>
        <v>-4320</v>
      </c>
      <c r="AO228" s="962">
        <f t="shared" si="193"/>
        <v>-1</v>
      </c>
      <c r="AP228" s="938">
        <f>'Receita-Despesa'!P231</f>
        <v>4464</v>
      </c>
      <c r="AQ228" s="960"/>
      <c r="AR228" s="961">
        <f t="shared" si="151"/>
        <v>-4464</v>
      </c>
      <c r="AS228" s="962">
        <f t="shared" si="194"/>
        <v>-1</v>
      </c>
      <c r="AT228" s="938">
        <f>'Receita-Despesa'!G231</f>
        <v>4464</v>
      </c>
      <c r="AU228" s="960"/>
      <c r="AV228" s="961">
        <f t="shared" si="152"/>
        <v>-4464</v>
      </c>
      <c r="AW228" s="962">
        <f t="shared" si="195"/>
        <v>-1</v>
      </c>
      <c r="AX228" s="938">
        <f>'Receita-Despesa'!R231</f>
        <v>4464</v>
      </c>
      <c r="AY228" s="960"/>
      <c r="AZ228" s="961">
        <f t="shared" si="153"/>
        <v>-4464</v>
      </c>
      <c r="BA228" s="962">
        <f t="shared" si="196"/>
        <v>-1</v>
      </c>
      <c r="BB228" s="924">
        <f t="shared" si="181"/>
        <v>52848</v>
      </c>
      <c r="BC228" s="925">
        <f t="shared" si="181"/>
        <v>0</v>
      </c>
      <c r="BD228" s="926">
        <f t="shared" si="182"/>
        <v>-52848</v>
      </c>
      <c r="BE228" s="963">
        <f t="shared" si="197"/>
        <v>-1</v>
      </c>
      <c r="BF228" s="220"/>
      <c r="BG228" s="226"/>
      <c r="BH228" s="220"/>
      <c r="BI228" s="227"/>
      <c r="BJ228" s="237"/>
      <c r="BK228" s="237"/>
      <c r="BL228" s="237"/>
      <c r="BM228" s="237"/>
      <c r="BN228" s="249"/>
      <c r="BO228" s="237"/>
      <c r="BP228" s="237"/>
      <c r="BQ228" s="237"/>
      <c r="BR228" s="237"/>
      <c r="BS228" s="239"/>
      <c r="BU228" s="100"/>
      <c r="BV228" s="100"/>
    </row>
    <row r="229" spans="1:74" x14ac:dyDescent="0.3">
      <c r="A229" s="874"/>
      <c r="B229" s="234"/>
      <c r="C229" s="288"/>
      <c r="D229" s="581" t="str">
        <f>'Receita-Despesa'!D232</f>
        <v xml:space="preserve">       8- Dieta enteral e parenteral</v>
      </c>
      <c r="E229" s="588"/>
      <c r="F229" s="930">
        <f>'Receita-Despesa'!G232</f>
        <v>30179.697534246578</v>
      </c>
      <c r="G229" s="970"/>
      <c r="H229" s="984">
        <f t="shared" si="198"/>
        <v>-30179.697534246578</v>
      </c>
      <c r="I229" s="962">
        <f t="shared" si="199"/>
        <v>-1</v>
      </c>
      <c r="J229" s="938">
        <f>'Receita-Despesa'!H232</f>
        <v>28232.620273972603</v>
      </c>
      <c r="K229" s="960"/>
      <c r="L229" s="961">
        <f t="shared" si="143"/>
        <v>-28232.620273972603</v>
      </c>
      <c r="M229" s="962">
        <f t="shared" si="186"/>
        <v>-1</v>
      </c>
      <c r="N229" s="938">
        <f>'Receita-Despesa'!I232</f>
        <v>30179.697534246578</v>
      </c>
      <c r="O229" s="960"/>
      <c r="P229" s="961">
        <f t="shared" si="144"/>
        <v>-30179.697534246578</v>
      </c>
      <c r="Q229" s="962">
        <f t="shared" si="187"/>
        <v>-1</v>
      </c>
      <c r="R229" s="938">
        <f>'Receita-Despesa'!J232</f>
        <v>29206.158904109587</v>
      </c>
      <c r="S229" s="960"/>
      <c r="T229" s="961">
        <f t="shared" si="145"/>
        <v>-29206.158904109587</v>
      </c>
      <c r="U229" s="962">
        <f t="shared" si="188"/>
        <v>-1</v>
      </c>
      <c r="V229" s="938">
        <f>'Receita-Despesa'!K232</f>
        <v>30179.697534246578</v>
      </c>
      <c r="W229" s="960"/>
      <c r="X229" s="961">
        <f t="shared" si="146"/>
        <v>-30179.697534246578</v>
      </c>
      <c r="Y229" s="962">
        <f t="shared" si="189"/>
        <v>-1</v>
      </c>
      <c r="Z229" s="938">
        <f>'Receita-Despesa'!L232</f>
        <v>29206.158904109587</v>
      </c>
      <c r="AA229" s="960"/>
      <c r="AB229" s="961">
        <f t="shared" si="147"/>
        <v>-29206.158904109587</v>
      </c>
      <c r="AC229" s="962">
        <f t="shared" si="190"/>
        <v>-1</v>
      </c>
      <c r="AD229" s="938">
        <f>'Receita-Despesa'!M232</f>
        <v>30179.697534246578</v>
      </c>
      <c r="AE229" s="960"/>
      <c r="AF229" s="961">
        <f t="shared" si="148"/>
        <v>-30179.697534246578</v>
      </c>
      <c r="AG229" s="962">
        <f t="shared" si="191"/>
        <v>-1</v>
      </c>
      <c r="AH229" s="938">
        <f>'Receita-Despesa'!N232</f>
        <v>30179.697534246578</v>
      </c>
      <c r="AI229" s="960"/>
      <c r="AJ229" s="961">
        <f t="shared" si="149"/>
        <v>-30179.697534246578</v>
      </c>
      <c r="AK229" s="962">
        <f t="shared" si="192"/>
        <v>-1</v>
      </c>
      <c r="AL229" s="938">
        <f>'Receita-Despesa'!O232</f>
        <v>29206.158904109587</v>
      </c>
      <c r="AM229" s="960"/>
      <c r="AN229" s="961">
        <f t="shared" si="150"/>
        <v>-29206.158904109587</v>
      </c>
      <c r="AO229" s="962">
        <f t="shared" si="193"/>
        <v>-1</v>
      </c>
      <c r="AP229" s="938">
        <f>'Receita-Despesa'!P232</f>
        <v>30179.697534246578</v>
      </c>
      <c r="AQ229" s="960"/>
      <c r="AR229" s="961">
        <f t="shared" si="151"/>
        <v>-30179.697534246578</v>
      </c>
      <c r="AS229" s="962">
        <f t="shared" si="194"/>
        <v>-1</v>
      </c>
      <c r="AT229" s="938">
        <f>'Receita-Despesa'!Q232</f>
        <v>29206.158904109587</v>
      </c>
      <c r="AU229" s="960"/>
      <c r="AV229" s="961">
        <f t="shared" si="152"/>
        <v>-29206.158904109587</v>
      </c>
      <c r="AW229" s="962">
        <f t="shared" si="195"/>
        <v>-1</v>
      </c>
      <c r="AX229" s="938">
        <f>'Receita-Despesa'!R232</f>
        <v>30179.697534246578</v>
      </c>
      <c r="AY229" s="960"/>
      <c r="AZ229" s="961">
        <f t="shared" si="153"/>
        <v>-30179.697534246578</v>
      </c>
      <c r="BA229" s="962">
        <f t="shared" si="196"/>
        <v>-1</v>
      </c>
      <c r="BB229" s="924">
        <f t="shared" si="181"/>
        <v>356315.13863013708</v>
      </c>
      <c r="BC229" s="925">
        <f t="shared" si="181"/>
        <v>0</v>
      </c>
      <c r="BD229" s="926">
        <f t="shared" si="182"/>
        <v>-356315.13863013708</v>
      </c>
      <c r="BE229" s="963">
        <f t="shared" si="197"/>
        <v>-1</v>
      </c>
      <c r="BF229" s="220"/>
      <c r="BG229" s="226"/>
      <c r="BH229" s="220"/>
      <c r="BI229" s="227"/>
      <c r="BJ229" s="237"/>
      <c r="BK229" s="237"/>
      <c r="BL229" s="237"/>
      <c r="BM229" s="237"/>
      <c r="BN229" s="249"/>
      <c r="BO229" s="237"/>
      <c r="BP229" s="237"/>
      <c r="BQ229" s="237"/>
      <c r="BR229" s="237"/>
      <c r="BS229" s="239"/>
      <c r="BU229" s="100"/>
      <c r="BV229" s="100"/>
    </row>
    <row r="230" spans="1:74" x14ac:dyDescent="0.3">
      <c r="A230" s="874"/>
      <c r="B230" s="234"/>
      <c r="C230" s="288"/>
      <c r="D230" s="581" t="str">
        <f>'Receita-Despesa'!D233</f>
        <v xml:space="preserve">       9- </v>
      </c>
      <c r="E230" s="588"/>
      <c r="F230" s="930">
        <f>'Receita-Despesa'!G233</f>
        <v>0</v>
      </c>
      <c r="G230" s="970"/>
      <c r="H230" s="984">
        <f t="shared" si="198"/>
        <v>0</v>
      </c>
      <c r="I230" s="962" t="e">
        <f t="shared" si="199"/>
        <v>#DIV/0!</v>
      </c>
      <c r="J230" s="938">
        <f>'Receita-Despesa'!H233</f>
        <v>0</v>
      </c>
      <c r="K230" s="960"/>
      <c r="L230" s="961">
        <f t="shared" si="143"/>
        <v>0</v>
      </c>
      <c r="M230" s="962" t="e">
        <f t="shared" si="186"/>
        <v>#DIV/0!</v>
      </c>
      <c r="N230" s="938">
        <f>'Receita-Despesa'!I233</f>
        <v>0</v>
      </c>
      <c r="O230" s="960"/>
      <c r="P230" s="961">
        <f t="shared" si="144"/>
        <v>0</v>
      </c>
      <c r="Q230" s="962" t="e">
        <f t="shared" si="187"/>
        <v>#DIV/0!</v>
      </c>
      <c r="R230" s="938">
        <f>'Receita-Despesa'!J233</f>
        <v>0</v>
      </c>
      <c r="S230" s="960"/>
      <c r="T230" s="961">
        <f t="shared" si="145"/>
        <v>0</v>
      </c>
      <c r="U230" s="962" t="e">
        <f t="shared" si="188"/>
        <v>#DIV/0!</v>
      </c>
      <c r="V230" s="938">
        <f>'Receita-Despesa'!K233</f>
        <v>0</v>
      </c>
      <c r="W230" s="960"/>
      <c r="X230" s="961">
        <f t="shared" si="146"/>
        <v>0</v>
      </c>
      <c r="Y230" s="962" t="e">
        <f t="shared" si="189"/>
        <v>#DIV/0!</v>
      </c>
      <c r="Z230" s="938">
        <f>'Receita-Despesa'!L233</f>
        <v>0</v>
      </c>
      <c r="AA230" s="960"/>
      <c r="AB230" s="961">
        <f t="shared" si="147"/>
        <v>0</v>
      </c>
      <c r="AC230" s="962" t="e">
        <f t="shared" si="190"/>
        <v>#DIV/0!</v>
      </c>
      <c r="AD230" s="938">
        <f>'Receita-Despesa'!M233</f>
        <v>0</v>
      </c>
      <c r="AE230" s="960"/>
      <c r="AF230" s="961">
        <f t="shared" si="148"/>
        <v>0</v>
      </c>
      <c r="AG230" s="962" t="e">
        <f t="shared" si="191"/>
        <v>#DIV/0!</v>
      </c>
      <c r="AH230" s="938">
        <f>'Receita-Despesa'!N233</f>
        <v>0</v>
      </c>
      <c r="AI230" s="960"/>
      <c r="AJ230" s="961">
        <f t="shared" si="149"/>
        <v>0</v>
      </c>
      <c r="AK230" s="962" t="e">
        <f t="shared" si="192"/>
        <v>#DIV/0!</v>
      </c>
      <c r="AL230" s="938">
        <f>'Receita-Despesa'!O233</f>
        <v>0</v>
      </c>
      <c r="AM230" s="960"/>
      <c r="AN230" s="961">
        <f t="shared" si="150"/>
        <v>0</v>
      </c>
      <c r="AO230" s="962" t="e">
        <f t="shared" si="193"/>
        <v>#DIV/0!</v>
      </c>
      <c r="AP230" s="938">
        <f>'Receita-Despesa'!P233</f>
        <v>0</v>
      </c>
      <c r="AQ230" s="960"/>
      <c r="AR230" s="961">
        <f t="shared" si="151"/>
        <v>0</v>
      </c>
      <c r="AS230" s="962" t="e">
        <f t="shared" si="194"/>
        <v>#DIV/0!</v>
      </c>
      <c r="AT230" s="938">
        <f>'Receita-Despesa'!Q233</f>
        <v>0</v>
      </c>
      <c r="AU230" s="960"/>
      <c r="AV230" s="961">
        <f t="shared" si="152"/>
        <v>0</v>
      </c>
      <c r="AW230" s="962" t="e">
        <f t="shared" si="195"/>
        <v>#DIV/0!</v>
      </c>
      <c r="AX230" s="938">
        <f>'Receita-Despesa'!R233</f>
        <v>0</v>
      </c>
      <c r="AY230" s="960"/>
      <c r="AZ230" s="961">
        <f t="shared" si="153"/>
        <v>0</v>
      </c>
      <c r="BA230" s="962" t="e">
        <f t="shared" si="196"/>
        <v>#DIV/0!</v>
      </c>
      <c r="BB230" s="924">
        <f t="shared" si="181"/>
        <v>0</v>
      </c>
      <c r="BC230" s="925">
        <f t="shared" si="181"/>
        <v>0</v>
      </c>
      <c r="BD230" s="926">
        <f t="shared" si="182"/>
        <v>0</v>
      </c>
      <c r="BE230" s="963" t="e">
        <f t="shared" si="197"/>
        <v>#DIV/0!</v>
      </c>
      <c r="BF230" s="220"/>
      <c r="BG230" s="226"/>
      <c r="BH230" s="220"/>
      <c r="BI230" s="227"/>
      <c r="BJ230" s="237"/>
      <c r="BK230" s="237"/>
      <c r="BL230" s="237"/>
      <c r="BM230" s="237"/>
      <c r="BN230" s="249"/>
      <c r="BO230" s="237"/>
      <c r="BP230" s="237"/>
      <c r="BQ230" s="237"/>
      <c r="BR230" s="237"/>
      <c r="BS230" s="239"/>
      <c r="BU230" s="100"/>
      <c r="BV230" s="100"/>
    </row>
    <row r="231" spans="1:74" x14ac:dyDescent="0.3">
      <c r="A231" s="874"/>
      <c r="B231" s="234"/>
      <c r="C231" s="288"/>
      <c r="D231" s="581" t="str">
        <f>'Receita-Despesa'!D234</f>
        <v xml:space="preserve">      10- </v>
      </c>
      <c r="E231" s="587"/>
      <c r="F231" s="930">
        <f>'Receita-Despesa'!G234</f>
        <v>0</v>
      </c>
      <c r="G231" s="970"/>
      <c r="H231" s="984">
        <f t="shared" si="198"/>
        <v>0</v>
      </c>
      <c r="I231" s="962" t="e">
        <f t="shared" si="199"/>
        <v>#DIV/0!</v>
      </c>
      <c r="J231" s="938">
        <f>'Receita-Despesa'!H234</f>
        <v>0</v>
      </c>
      <c r="K231" s="960"/>
      <c r="L231" s="961">
        <f t="shared" si="143"/>
        <v>0</v>
      </c>
      <c r="M231" s="962" t="e">
        <f t="shared" si="186"/>
        <v>#DIV/0!</v>
      </c>
      <c r="N231" s="938">
        <f>'Receita-Despesa'!I234</f>
        <v>0</v>
      </c>
      <c r="O231" s="960"/>
      <c r="P231" s="961">
        <f t="shared" si="144"/>
        <v>0</v>
      </c>
      <c r="Q231" s="962" t="e">
        <f t="shared" si="187"/>
        <v>#DIV/0!</v>
      </c>
      <c r="R231" s="938">
        <f>'Receita-Despesa'!J234</f>
        <v>0</v>
      </c>
      <c r="S231" s="960"/>
      <c r="T231" s="961">
        <f t="shared" si="145"/>
        <v>0</v>
      </c>
      <c r="U231" s="962" t="e">
        <f t="shared" si="188"/>
        <v>#DIV/0!</v>
      </c>
      <c r="V231" s="938">
        <f>'Receita-Despesa'!K234</f>
        <v>0</v>
      </c>
      <c r="W231" s="960"/>
      <c r="X231" s="961">
        <f t="shared" si="146"/>
        <v>0</v>
      </c>
      <c r="Y231" s="962" t="e">
        <f t="shared" si="189"/>
        <v>#DIV/0!</v>
      </c>
      <c r="Z231" s="938">
        <f>'Receita-Despesa'!L234</f>
        <v>0</v>
      </c>
      <c r="AA231" s="960"/>
      <c r="AB231" s="961">
        <f t="shared" si="147"/>
        <v>0</v>
      </c>
      <c r="AC231" s="962" t="e">
        <f t="shared" si="190"/>
        <v>#DIV/0!</v>
      </c>
      <c r="AD231" s="938">
        <f>'Receita-Despesa'!M234</f>
        <v>0</v>
      </c>
      <c r="AE231" s="960"/>
      <c r="AF231" s="961">
        <f t="shared" si="148"/>
        <v>0</v>
      </c>
      <c r="AG231" s="962" t="e">
        <f t="shared" si="191"/>
        <v>#DIV/0!</v>
      </c>
      <c r="AH231" s="938">
        <f>'Receita-Despesa'!N234</f>
        <v>0</v>
      </c>
      <c r="AI231" s="960"/>
      <c r="AJ231" s="961">
        <f t="shared" si="149"/>
        <v>0</v>
      </c>
      <c r="AK231" s="962" t="e">
        <f t="shared" si="192"/>
        <v>#DIV/0!</v>
      </c>
      <c r="AL231" s="938">
        <f>'Receita-Despesa'!O234</f>
        <v>0</v>
      </c>
      <c r="AM231" s="960"/>
      <c r="AN231" s="961">
        <f t="shared" si="150"/>
        <v>0</v>
      </c>
      <c r="AO231" s="962" t="e">
        <f t="shared" si="193"/>
        <v>#DIV/0!</v>
      </c>
      <c r="AP231" s="938">
        <f>'Receita-Despesa'!P234</f>
        <v>0</v>
      </c>
      <c r="AQ231" s="960"/>
      <c r="AR231" s="961">
        <f t="shared" si="151"/>
        <v>0</v>
      </c>
      <c r="AS231" s="962" t="e">
        <f t="shared" si="194"/>
        <v>#DIV/0!</v>
      </c>
      <c r="AT231" s="938">
        <f>'Receita-Despesa'!Q234</f>
        <v>0</v>
      </c>
      <c r="AU231" s="960"/>
      <c r="AV231" s="961">
        <f t="shared" si="152"/>
        <v>0</v>
      </c>
      <c r="AW231" s="962" t="e">
        <f t="shared" si="195"/>
        <v>#DIV/0!</v>
      </c>
      <c r="AX231" s="938">
        <f>'Receita-Despesa'!R234</f>
        <v>0</v>
      </c>
      <c r="AY231" s="960"/>
      <c r="AZ231" s="961">
        <f t="shared" si="153"/>
        <v>0</v>
      </c>
      <c r="BA231" s="962" t="e">
        <f t="shared" si="196"/>
        <v>#DIV/0!</v>
      </c>
      <c r="BB231" s="924">
        <f t="shared" si="181"/>
        <v>0</v>
      </c>
      <c r="BC231" s="925">
        <f t="shared" si="181"/>
        <v>0</v>
      </c>
      <c r="BD231" s="926">
        <f t="shared" si="182"/>
        <v>0</v>
      </c>
      <c r="BE231" s="963" t="e">
        <f t="shared" si="197"/>
        <v>#DIV/0!</v>
      </c>
      <c r="BF231" s="220"/>
      <c r="BG231" s="226"/>
      <c r="BH231" s="220"/>
      <c r="BI231" s="227"/>
      <c r="BJ231" s="237"/>
      <c r="BK231" s="237"/>
      <c r="BL231" s="237"/>
      <c r="BM231" s="237"/>
      <c r="BN231" s="249"/>
      <c r="BO231" s="237"/>
      <c r="BP231" s="237"/>
      <c r="BQ231" s="237"/>
      <c r="BR231" s="237"/>
      <c r="BS231" s="239"/>
      <c r="BU231" s="100"/>
      <c r="BV231" s="100"/>
    </row>
    <row r="232" spans="1:74" x14ac:dyDescent="0.3">
      <c r="A232" s="874"/>
      <c r="B232" s="234"/>
      <c r="C232" s="104"/>
      <c r="D232" s="718" t="str">
        <f>'Receita-Despesa'!D235</f>
        <v xml:space="preserve">4.2.1.12. Mat. Med. não Reembolsável </v>
      </c>
      <c r="E232" s="561"/>
      <c r="F232" s="930">
        <f>'Receita-Despesa'!G235</f>
        <v>141171.5</v>
      </c>
      <c r="G232" s="977"/>
      <c r="H232" s="942">
        <f>G232-F232</f>
        <v>-141171.5</v>
      </c>
      <c r="I232" s="975">
        <f>G232/F232-1</f>
        <v>-1</v>
      </c>
      <c r="J232" s="930">
        <f>SUM(J233:J242)</f>
        <v>132018.5</v>
      </c>
      <c r="K232" s="942">
        <f>SUM(K233:K242)</f>
        <v>0</v>
      </c>
      <c r="L232" s="942">
        <f t="shared" si="143"/>
        <v>-132018.5</v>
      </c>
      <c r="M232" s="943">
        <f>K232/J232</f>
        <v>0</v>
      </c>
      <c r="N232" s="930">
        <f>SUM(N233:N242)</f>
        <v>140171.5</v>
      </c>
      <c r="O232" s="942">
        <f>SUM(O233:O242)</f>
        <v>0</v>
      </c>
      <c r="P232" s="942">
        <f t="shared" si="144"/>
        <v>-140171.5</v>
      </c>
      <c r="Q232" s="943">
        <f>O232/N232</f>
        <v>0</v>
      </c>
      <c r="R232" s="930">
        <f>SUM(R233:R242)</f>
        <v>137095</v>
      </c>
      <c r="S232" s="942">
        <f>SUM(S233:S242)</f>
        <v>0</v>
      </c>
      <c r="T232" s="942">
        <f t="shared" si="145"/>
        <v>-137095</v>
      </c>
      <c r="U232" s="943">
        <f>S232/R232</f>
        <v>0</v>
      </c>
      <c r="V232" s="930">
        <f>SUM(V233:V242)</f>
        <v>129171.5</v>
      </c>
      <c r="W232" s="942">
        <f>SUM(W233:W242)</f>
        <v>0</v>
      </c>
      <c r="X232" s="942">
        <f t="shared" si="146"/>
        <v>-129171.5</v>
      </c>
      <c r="Y232" s="943">
        <f>W232/V232</f>
        <v>0</v>
      </c>
      <c r="Z232" s="930">
        <f>SUM(Z233:Z242)</f>
        <v>132095</v>
      </c>
      <c r="AA232" s="942">
        <f>SUM(AA233:AA242)</f>
        <v>0</v>
      </c>
      <c r="AB232" s="942">
        <f t="shared" si="147"/>
        <v>-132095</v>
      </c>
      <c r="AC232" s="943">
        <f>AA232/Z232</f>
        <v>0</v>
      </c>
      <c r="AD232" s="930">
        <f>SUM(AD233:AD242)</f>
        <v>135171.5</v>
      </c>
      <c r="AE232" s="942">
        <f>SUM(AE233:AE242)</f>
        <v>0</v>
      </c>
      <c r="AF232" s="942">
        <f t="shared" si="148"/>
        <v>-135171.5</v>
      </c>
      <c r="AG232" s="943">
        <f>AE232/AD232</f>
        <v>0</v>
      </c>
      <c r="AH232" s="930">
        <f>SUM(AH233:AH242)</f>
        <v>135171.5</v>
      </c>
      <c r="AI232" s="942">
        <f>SUM(AI233:AI242)</f>
        <v>0</v>
      </c>
      <c r="AJ232" s="942">
        <f t="shared" si="149"/>
        <v>-135171.5</v>
      </c>
      <c r="AK232" s="943">
        <f>AI232/AH232</f>
        <v>0</v>
      </c>
      <c r="AL232" s="930">
        <f>SUM(AL233:AL242)</f>
        <v>126095</v>
      </c>
      <c r="AM232" s="942">
        <f>SUM(AM233:AM242)</f>
        <v>0</v>
      </c>
      <c r="AN232" s="942">
        <f t="shared" si="150"/>
        <v>-126095</v>
      </c>
      <c r="AO232" s="943">
        <f>AM232/AL232</f>
        <v>0</v>
      </c>
      <c r="AP232" s="930">
        <f>SUM(AP233:AP242)</f>
        <v>129171.5</v>
      </c>
      <c r="AQ232" s="942">
        <f>SUM(AQ233:AQ242)</f>
        <v>0</v>
      </c>
      <c r="AR232" s="942">
        <f t="shared" si="151"/>
        <v>-129171.5</v>
      </c>
      <c r="AS232" s="943">
        <f>AQ232/AP232</f>
        <v>0</v>
      </c>
      <c r="AT232" s="930">
        <f>SUM(AT233:AT242)</f>
        <v>122095</v>
      </c>
      <c r="AU232" s="942">
        <f>SUM(AU233:AU242)</f>
        <v>0</v>
      </c>
      <c r="AV232" s="942">
        <f t="shared" si="152"/>
        <v>-122095</v>
      </c>
      <c r="AW232" s="943">
        <f>AU232/AT232</f>
        <v>0</v>
      </c>
      <c r="AX232" s="930">
        <f>SUM(AX233:AX242)</f>
        <v>123171.5</v>
      </c>
      <c r="AY232" s="942">
        <f>SUM(AY233:AY242)</f>
        <v>0</v>
      </c>
      <c r="AZ232" s="942">
        <f t="shared" si="153"/>
        <v>-123171.5</v>
      </c>
      <c r="BA232" s="943">
        <f>AY232/AX232</f>
        <v>0</v>
      </c>
      <c r="BB232" s="924">
        <f t="shared" si="181"/>
        <v>1582599</v>
      </c>
      <c r="BC232" s="925">
        <f t="shared" si="181"/>
        <v>0</v>
      </c>
      <c r="BD232" s="926">
        <f t="shared" si="182"/>
        <v>-1582599</v>
      </c>
      <c r="BE232" s="959">
        <f>BC232/BB232</f>
        <v>0</v>
      </c>
      <c r="BF232" s="220"/>
      <c r="BG232" s="226"/>
      <c r="BH232" s="220"/>
      <c r="BI232" s="227"/>
      <c r="BJ232" s="237"/>
      <c r="BK232" s="237"/>
      <c r="BL232" s="237"/>
      <c r="BM232" s="237"/>
      <c r="BN232" s="249"/>
      <c r="BO232" s="237"/>
      <c r="BP232" s="237"/>
      <c r="BQ232" s="237"/>
      <c r="BR232" s="237"/>
      <c r="BS232" s="239"/>
      <c r="BU232" s="100"/>
      <c r="BV232" s="100"/>
    </row>
    <row r="233" spans="1:74" x14ac:dyDescent="0.3">
      <c r="A233" s="874"/>
      <c r="B233" s="234"/>
      <c r="C233" s="104"/>
      <c r="D233" s="581" t="str">
        <f>'Receita-Despesa'!D236</f>
        <v xml:space="preserve">       1- Tecidos e Confecções (uniformes, enxoval)</v>
      </c>
      <c r="E233" s="587"/>
      <c r="F233" s="938">
        <f>'Receita-Despesa'!G236</f>
        <v>6000</v>
      </c>
      <c r="G233" s="960"/>
      <c r="H233" s="961">
        <f t="shared" si="180"/>
        <v>-6000</v>
      </c>
      <c r="I233" s="962">
        <f>G233/F233-1</f>
        <v>-1</v>
      </c>
      <c r="J233" s="938">
        <f>'Receita-Despesa'!H236</f>
        <v>6000</v>
      </c>
      <c r="K233" s="960"/>
      <c r="L233" s="961">
        <f t="shared" si="143"/>
        <v>-6000</v>
      </c>
      <c r="M233" s="962">
        <f>K233/J233-1</f>
        <v>-1</v>
      </c>
      <c r="N233" s="938">
        <f>'Receita-Despesa'!I236</f>
        <v>6000</v>
      </c>
      <c r="O233" s="960"/>
      <c r="P233" s="961">
        <f t="shared" si="144"/>
        <v>-6000</v>
      </c>
      <c r="Q233" s="962">
        <f>O233/N233-1</f>
        <v>-1</v>
      </c>
      <c r="R233" s="938">
        <f>'Receita-Despesa'!J236</f>
        <v>6000</v>
      </c>
      <c r="S233" s="960"/>
      <c r="T233" s="961">
        <f t="shared" si="145"/>
        <v>-6000</v>
      </c>
      <c r="U233" s="962">
        <f>S233/R233-1</f>
        <v>-1</v>
      </c>
      <c r="V233" s="938">
        <f>'Receita-Despesa'!K236</f>
        <v>0</v>
      </c>
      <c r="W233" s="960"/>
      <c r="X233" s="961">
        <f t="shared" si="146"/>
        <v>0</v>
      </c>
      <c r="Y233" s="962" t="e">
        <f>W233/V233-1</f>
        <v>#DIV/0!</v>
      </c>
      <c r="Z233" s="938">
        <f>'Receita-Despesa'!L236</f>
        <v>6000</v>
      </c>
      <c r="AA233" s="960"/>
      <c r="AB233" s="961">
        <f t="shared" si="147"/>
        <v>-6000</v>
      </c>
      <c r="AC233" s="962">
        <f>AA233/Z233-1</f>
        <v>-1</v>
      </c>
      <c r="AD233" s="938">
        <f>'Receita-Despesa'!M236</f>
        <v>6000</v>
      </c>
      <c r="AE233" s="960"/>
      <c r="AF233" s="961">
        <f t="shared" si="148"/>
        <v>-6000</v>
      </c>
      <c r="AG233" s="962">
        <f>AE233/AD233-1</f>
        <v>-1</v>
      </c>
      <c r="AH233" s="938">
        <f>'Receita-Despesa'!N236</f>
        <v>6000</v>
      </c>
      <c r="AI233" s="960"/>
      <c r="AJ233" s="961">
        <f t="shared" si="149"/>
        <v>-6000</v>
      </c>
      <c r="AK233" s="962">
        <f>AI233/AH233-1</f>
        <v>-1</v>
      </c>
      <c r="AL233" s="938">
        <f>'Receita-Despesa'!O236</f>
        <v>0</v>
      </c>
      <c r="AM233" s="960"/>
      <c r="AN233" s="961">
        <f t="shared" si="150"/>
        <v>0</v>
      </c>
      <c r="AO233" s="962" t="e">
        <f>AM233/AL233-1</f>
        <v>#DIV/0!</v>
      </c>
      <c r="AP233" s="938">
        <f>'Receita-Despesa'!P236</f>
        <v>0</v>
      </c>
      <c r="AQ233" s="960"/>
      <c r="AR233" s="961">
        <f t="shared" si="151"/>
        <v>0</v>
      </c>
      <c r="AS233" s="962" t="e">
        <f>AQ233/AP233-1</f>
        <v>#DIV/0!</v>
      </c>
      <c r="AT233" s="938">
        <f>'Receita-Despesa'!Q236</f>
        <v>0</v>
      </c>
      <c r="AU233" s="960"/>
      <c r="AV233" s="961">
        <f t="shared" si="152"/>
        <v>0</v>
      </c>
      <c r="AW233" s="962" t="e">
        <f>AU233/AT233-1</f>
        <v>#DIV/0!</v>
      </c>
      <c r="AX233" s="938">
        <f>'Receita-Despesa'!R236</f>
        <v>0</v>
      </c>
      <c r="AY233" s="960"/>
      <c r="AZ233" s="961">
        <f t="shared" si="153"/>
        <v>0</v>
      </c>
      <c r="BA233" s="962" t="e">
        <f>AY233/AX233-1</f>
        <v>#DIV/0!</v>
      </c>
      <c r="BB233" s="924">
        <f t="shared" si="181"/>
        <v>42000</v>
      </c>
      <c r="BC233" s="925">
        <f t="shared" si="181"/>
        <v>0</v>
      </c>
      <c r="BD233" s="926">
        <f t="shared" si="182"/>
        <v>-42000</v>
      </c>
      <c r="BE233" s="963">
        <f>BC233/BB233-1</f>
        <v>-1</v>
      </c>
      <c r="BF233" s="220"/>
      <c r="BG233" s="226"/>
      <c r="BH233" s="220"/>
      <c r="BI233" s="227"/>
      <c r="BJ233" s="237"/>
      <c r="BK233" s="237"/>
      <c r="BL233" s="237"/>
      <c r="BM233" s="237"/>
      <c r="BN233" s="249"/>
      <c r="BO233" s="237"/>
      <c r="BP233" s="237"/>
      <c r="BQ233" s="237"/>
      <c r="BR233" s="237"/>
      <c r="BS233" s="239"/>
      <c r="BU233" s="100"/>
      <c r="BV233" s="100"/>
    </row>
    <row r="234" spans="1:74" x14ac:dyDescent="0.3">
      <c r="A234" s="874"/>
      <c r="B234" s="234"/>
      <c r="C234" s="104"/>
      <c r="D234" s="581" t="str">
        <f>'Receita-Despesa'!D237</f>
        <v xml:space="preserve">       2- Instrumentos Cirurgicos</v>
      </c>
      <c r="E234" s="587"/>
      <c r="F234" s="938">
        <f>'Receita-Despesa'!G237</f>
        <v>3000</v>
      </c>
      <c r="G234" s="960"/>
      <c r="H234" s="961">
        <f t="shared" si="180"/>
        <v>-3000</v>
      </c>
      <c r="I234" s="962">
        <f t="shared" ref="I234:I242" si="200">G234/F234-1</f>
        <v>-1</v>
      </c>
      <c r="J234" s="938">
        <f>'Receita-Despesa'!H237</f>
        <v>0</v>
      </c>
      <c r="K234" s="960"/>
      <c r="L234" s="961">
        <f t="shared" si="143"/>
        <v>0</v>
      </c>
      <c r="M234" s="962" t="e">
        <f t="shared" ref="M234:M242" si="201">K234/J234-1</f>
        <v>#DIV/0!</v>
      </c>
      <c r="N234" s="938">
        <f>'Receita-Despesa'!I237</f>
        <v>0</v>
      </c>
      <c r="O234" s="960"/>
      <c r="P234" s="961">
        <f t="shared" si="144"/>
        <v>0</v>
      </c>
      <c r="Q234" s="962" t="e">
        <f t="shared" ref="Q234:Q242" si="202">O234/N234-1</f>
        <v>#DIV/0!</v>
      </c>
      <c r="R234" s="938">
        <f>'Receita-Despesa'!J237</f>
        <v>0</v>
      </c>
      <c r="S234" s="960"/>
      <c r="T234" s="961">
        <f t="shared" si="145"/>
        <v>0</v>
      </c>
      <c r="U234" s="962" t="e">
        <f t="shared" ref="U234:U242" si="203">S234/R234-1</f>
        <v>#DIV/0!</v>
      </c>
      <c r="V234" s="938">
        <f>'Receita-Despesa'!K237</f>
        <v>0</v>
      </c>
      <c r="W234" s="960"/>
      <c r="X234" s="961">
        <f t="shared" si="146"/>
        <v>0</v>
      </c>
      <c r="Y234" s="962" t="e">
        <f t="shared" ref="Y234:Y242" si="204">W234/V234-1</f>
        <v>#DIV/0!</v>
      </c>
      <c r="Z234" s="938">
        <f>'Receita-Despesa'!L237</f>
        <v>0</v>
      </c>
      <c r="AA234" s="960"/>
      <c r="AB234" s="961">
        <f t="shared" si="147"/>
        <v>0</v>
      </c>
      <c r="AC234" s="962" t="e">
        <f t="shared" ref="AC234:AC242" si="205">AA234/Z234-1</f>
        <v>#DIV/0!</v>
      </c>
      <c r="AD234" s="938">
        <f>'Receita-Despesa'!M237</f>
        <v>0</v>
      </c>
      <c r="AE234" s="960"/>
      <c r="AF234" s="961">
        <f t="shared" si="148"/>
        <v>0</v>
      </c>
      <c r="AG234" s="962" t="e">
        <f t="shared" ref="AG234:AG242" si="206">AE234/AD234-1</f>
        <v>#DIV/0!</v>
      </c>
      <c r="AH234" s="938">
        <f>'Receita-Despesa'!N237</f>
        <v>0</v>
      </c>
      <c r="AI234" s="960"/>
      <c r="AJ234" s="961">
        <f t="shared" si="149"/>
        <v>0</v>
      </c>
      <c r="AK234" s="962" t="e">
        <f t="shared" ref="AK234:AK242" si="207">AI234/AH234-1</f>
        <v>#DIV/0!</v>
      </c>
      <c r="AL234" s="938">
        <f>'Receita-Despesa'!O237</f>
        <v>0</v>
      </c>
      <c r="AM234" s="960"/>
      <c r="AN234" s="961">
        <f t="shared" si="150"/>
        <v>0</v>
      </c>
      <c r="AO234" s="962" t="e">
        <f t="shared" ref="AO234:AO242" si="208">AM234/AL234-1</f>
        <v>#DIV/0!</v>
      </c>
      <c r="AP234" s="938">
        <f>'Receita-Despesa'!P237</f>
        <v>0</v>
      </c>
      <c r="AQ234" s="960"/>
      <c r="AR234" s="961">
        <f t="shared" si="151"/>
        <v>0</v>
      </c>
      <c r="AS234" s="962" t="e">
        <f t="shared" ref="AS234:AS242" si="209">AQ234/AP234-1</f>
        <v>#DIV/0!</v>
      </c>
      <c r="AT234" s="938">
        <f>'Receita-Despesa'!Q237</f>
        <v>0</v>
      </c>
      <c r="AU234" s="960"/>
      <c r="AV234" s="961">
        <f t="shared" si="152"/>
        <v>0</v>
      </c>
      <c r="AW234" s="962" t="e">
        <f t="shared" ref="AW234:AW242" si="210">AU234/AT234-1</f>
        <v>#DIV/0!</v>
      </c>
      <c r="AX234" s="938">
        <f>'Receita-Despesa'!R237</f>
        <v>0</v>
      </c>
      <c r="AY234" s="960"/>
      <c r="AZ234" s="961">
        <f t="shared" si="153"/>
        <v>0</v>
      </c>
      <c r="BA234" s="962" t="e">
        <f t="shared" ref="BA234:BA242" si="211">AY234/AX234-1</f>
        <v>#DIV/0!</v>
      </c>
      <c r="BB234" s="924">
        <f t="shared" si="181"/>
        <v>3000</v>
      </c>
      <c r="BC234" s="925">
        <f t="shared" si="181"/>
        <v>0</v>
      </c>
      <c r="BD234" s="926">
        <f t="shared" si="182"/>
        <v>-3000</v>
      </c>
      <c r="BE234" s="963">
        <f t="shared" ref="BE234:BE242" si="212">BC234/BB234-1</f>
        <v>-1</v>
      </c>
      <c r="BF234" s="220"/>
      <c r="BG234" s="226"/>
      <c r="BH234" s="220"/>
      <c r="BI234" s="227"/>
      <c r="BJ234" s="237"/>
      <c r="BK234" s="237"/>
      <c r="BL234" s="237"/>
      <c r="BM234" s="237"/>
      <c r="BN234" s="249"/>
      <c r="BO234" s="237"/>
      <c r="BP234" s="237"/>
      <c r="BQ234" s="237"/>
      <c r="BR234" s="237"/>
      <c r="BS234" s="239"/>
      <c r="BU234" s="100"/>
      <c r="BV234" s="100"/>
    </row>
    <row r="235" spans="1:74" x14ac:dyDescent="0.3">
      <c r="A235" s="874"/>
      <c r="B235" s="234"/>
      <c r="C235" s="104"/>
      <c r="D235" s="581" t="str">
        <f>'Receita-Despesa'!D238</f>
        <v xml:space="preserve">       3- Material de Limpeza</v>
      </c>
      <c r="E235" s="587"/>
      <c r="F235" s="938">
        <f>'Receita-Despesa'!G239</f>
        <v>10943</v>
      </c>
      <c r="G235" s="960"/>
      <c r="H235" s="961">
        <f t="shared" si="180"/>
        <v>-10943</v>
      </c>
      <c r="I235" s="962">
        <f t="shared" si="200"/>
        <v>-1</v>
      </c>
      <c r="J235" s="938">
        <f>'Receita-Despesa'!H238</f>
        <v>17574</v>
      </c>
      <c r="K235" s="960"/>
      <c r="L235" s="961">
        <f t="shared" ref="L235:L284" si="213">K235-J235</f>
        <v>-17574</v>
      </c>
      <c r="M235" s="962">
        <f t="shared" si="201"/>
        <v>-1</v>
      </c>
      <c r="N235" s="938">
        <f>'Receita-Despesa'!I238</f>
        <v>18786</v>
      </c>
      <c r="O235" s="960"/>
      <c r="P235" s="961">
        <f t="shared" ref="P235:P284" si="214">O235-N235</f>
        <v>-18786</v>
      </c>
      <c r="Q235" s="962">
        <f t="shared" si="202"/>
        <v>-1</v>
      </c>
      <c r="R235" s="938">
        <f>'Receita-Despesa'!J238</f>
        <v>18180</v>
      </c>
      <c r="S235" s="960"/>
      <c r="T235" s="961">
        <f t="shared" ref="T235:T284" si="215">S235-R235</f>
        <v>-18180</v>
      </c>
      <c r="U235" s="962">
        <f t="shared" si="203"/>
        <v>-1</v>
      </c>
      <c r="V235" s="938">
        <f>'Receita-Despesa'!K238</f>
        <v>18786</v>
      </c>
      <c r="W235" s="960"/>
      <c r="X235" s="961">
        <f t="shared" ref="X235:X284" si="216">W235-V235</f>
        <v>-18786</v>
      </c>
      <c r="Y235" s="962">
        <f t="shared" si="204"/>
        <v>-1</v>
      </c>
      <c r="Z235" s="938">
        <f>'Receita-Despesa'!L238</f>
        <v>18180</v>
      </c>
      <c r="AA235" s="960"/>
      <c r="AB235" s="961">
        <f t="shared" ref="AB235:AB284" si="217">AA235-Z235</f>
        <v>-18180</v>
      </c>
      <c r="AC235" s="962">
        <f t="shared" si="205"/>
        <v>-1</v>
      </c>
      <c r="AD235" s="938">
        <f>'Receita-Despesa'!M238</f>
        <v>18786</v>
      </c>
      <c r="AE235" s="960"/>
      <c r="AF235" s="961">
        <f t="shared" ref="AF235:AF284" si="218">AE235-AD235</f>
        <v>-18786</v>
      </c>
      <c r="AG235" s="962">
        <f t="shared" si="206"/>
        <v>-1</v>
      </c>
      <c r="AH235" s="938">
        <f>'Receita-Despesa'!N238</f>
        <v>18786</v>
      </c>
      <c r="AI235" s="960"/>
      <c r="AJ235" s="961">
        <f t="shared" ref="AJ235:AJ284" si="219">AI235-AH235</f>
        <v>-18786</v>
      </c>
      <c r="AK235" s="962">
        <f t="shared" si="207"/>
        <v>-1</v>
      </c>
      <c r="AL235" s="938">
        <f>'Receita-Despesa'!O238</f>
        <v>18180</v>
      </c>
      <c r="AM235" s="960"/>
      <c r="AN235" s="961">
        <f t="shared" ref="AN235:AN284" si="220">AM235-AL235</f>
        <v>-18180</v>
      </c>
      <c r="AO235" s="962">
        <f t="shared" si="208"/>
        <v>-1</v>
      </c>
      <c r="AP235" s="938">
        <f>'Receita-Despesa'!P238</f>
        <v>18786</v>
      </c>
      <c r="AQ235" s="960"/>
      <c r="AR235" s="961">
        <f t="shared" ref="AR235:AR284" si="221">AQ235-AP235</f>
        <v>-18786</v>
      </c>
      <c r="AS235" s="962">
        <f t="shared" si="209"/>
        <v>-1</v>
      </c>
      <c r="AT235" s="938">
        <f>'Receita-Despesa'!Q238</f>
        <v>18180</v>
      </c>
      <c r="AU235" s="960"/>
      <c r="AV235" s="961">
        <f t="shared" ref="AV235:AV284" si="222">AU235-AT235</f>
        <v>-18180</v>
      </c>
      <c r="AW235" s="962">
        <f t="shared" si="210"/>
        <v>-1</v>
      </c>
      <c r="AX235" s="938">
        <f>'Receita-Despesa'!R238</f>
        <v>18786</v>
      </c>
      <c r="AY235" s="960"/>
      <c r="AZ235" s="961">
        <f t="shared" ref="AZ235:AZ284" si="223">AY235-AX235</f>
        <v>-18786</v>
      </c>
      <c r="BA235" s="962">
        <f t="shared" si="211"/>
        <v>-1</v>
      </c>
      <c r="BB235" s="924">
        <f t="shared" si="181"/>
        <v>213953</v>
      </c>
      <c r="BC235" s="925">
        <f t="shared" si="181"/>
        <v>0</v>
      </c>
      <c r="BD235" s="926">
        <f t="shared" si="182"/>
        <v>-213953</v>
      </c>
      <c r="BE235" s="963">
        <f t="shared" si="212"/>
        <v>-1</v>
      </c>
      <c r="BF235" s="220"/>
      <c r="BG235" s="226"/>
      <c r="BH235" s="220"/>
      <c r="BI235" s="227"/>
      <c r="BJ235" s="237"/>
      <c r="BK235" s="237"/>
      <c r="BL235" s="237"/>
      <c r="BM235" s="237"/>
      <c r="BN235" s="249"/>
      <c r="BO235" s="237"/>
      <c r="BP235" s="237"/>
      <c r="BQ235" s="237"/>
      <c r="BR235" s="237"/>
      <c r="BS235" s="239"/>
      <c r="BU235" s="100"/>
      <c r="BV235" s="100"/>
    </row>
    <row r="236" spans="1:74" x14ac:dyDescent="0.3">
      <c r="A236" s="874"/>
      <c r="B236" s="234"/>
      <c r="C236" s="104"/>
      <c r="D236" s="581" t="str">
        <f>'Receita-Despesa'!D239</f>
        <v xml:space="preserve">       4- Material de lavanderia</v>
      </c>
      <c r="E236" s="587"/>
      <c r="F236" s="938">
        <f>'Receita-Despesa'!G240</f>
        <v>65642.5</v>
      </c>
      <c r="G236" s="960"/>
      <c r="H236" s="961">
        <f>G236-F236</f>
        <v>-65642.5</v>
      </c>
      <c r="I236" s="962">
        <f>G236/F236-1</f>
        <v>-1</v>
      </c>
      <c r="J236" s="938">
        <f>'Receita-Despesa'!H239</f>
        <v>10237</v>
      </c>
      <c r="K236" s="960"/>
      <c r="L236" s="961">
        <f t="shared" si="213"/>
        <v>-10237</v>
      </c>
      <c r="M236" s="962">
        <f t="shared" si="201"/>
        <v>-1</v>
      </c>
      <c r="N236" s="938">
        <f>'Receita-Despesa'!I239</f>
        <v>10943</v>
      </c>
      <c r="O236" s="960"/>
      <c r="P236" s="961">
        <f t="shared" si="214"/>
        <v>-10943</v>
      </c>
      <c r="Q236" s="962">
        <f t="shared" si="202"/>
        <v>-1</v>
      </c>
      <c r="R236" s="938">
        <f>'Receita-Despesa'!J239</f>
        <v>10590</v>
      </c>
      <c r="S236" s="960"/>
      <c r="T236" s="961">
        <f t="shared" si="215"/>
        <v>-10590</v>
      </c>
      <c r="U236" s="962">
        <f t="shared" si="203"/>
        <v>-1</v>
      </c>
      <c r="V236" s="938">
        <f>'Receita-Despesa'!K239</f>
        <v>10943</v>
      </c>
      <c r="W236" s="960"/>
      <c r="X236" s="961">
        <f t="shared" si="216"/>
        <v>-10943</v>
      </c>
      <c r="Y236" s="962">
        <f t="shared" si="204"/>
        <v>-1</v>
      </c>
      <c r="Z236" s="938">
        <f>'Receita-Despesa'!L239</f>
        <v>10590</v>
      </c>
      <c r="AA236" s="960"/>
      <c r="AB236" s="961">
        <f t="shared" si="217"/>
        <v>-10590</v>
      </c>
      <c r="AC236" s="962">
        <f t="shared" si="205"/>
        <v>-1</v>
      </c>
      <c r="AD236" s="938">
        <f>'Receita-Despesa'!M239</f>
        <v>10943</v>
      </c>
      <c r="AE236" s="960"/>
      <c r="AF236" s="961">
        <f t="shared" si="218"/>
        <v>-10943</v>
      </c>
      <c r="AG236" s="962">
        <f t="shared" si="206"/>
        <v>-1</v>
      </c>
      <c r="AH236" s="938">
        <f>'Receita-Despesa'!N239</f>
        <v>10943</v>
      </c>
      <c r="AI236" s="960"/>
      <c r="AJ236" s="961">
        <f t="shared" si="219"/>
        <v>-10943</v>
      </c>
      <c r="AK236" s="962">
        <f t="shared" si="207"/>
        <v>-1</v>
      </c>
      <c r="AL236" s="938">
        <f>'Receita-Despesa'!O239</f>
        <v>10590</v>
      </c>
      <c r="AM236" s="960"/>
      <c r="AN236" s="961">
        <f t="shared" si="220"/>
        <v>-10590</v>
      </c>
      <c r="AO236" s="962">
        <f t="shared" si="208"/>
        <v>-1</v>
      </c>
      <c r="AP236" s="938">
        <f>'Receita-Despesa'!P239</f>
        <v>10943</v>
      </c>
      <c r="AQ236" s="960"/>
      <c r="AR236" s="961">
        <f t="shared" si="221"/>
        <v>-10943</v>
      </c>
      <c r="AS236" s="962">
        <f t="shared" si="209"/>
        <v>-1</v>
      </c>
      <c r="AT236" s="938">
        <f>'Receita-Despesa'!Q239</f>
        <v>10590</v>
      </c>
      <c r="AU236" s="960"/>
      <c r="AV236" s="961">
        <f t="shared" si="222"/>
        <v>-10590</v>
      </c>
      <c r="AW236" s="962">
        <f t="shared" si="210"/>
        <v>-1</v>
      </c>
      <c r="AX236" s="938">
        <f>'Receita-Despesa'!R239</f>
        <v>10943</v>
      </c>
      <c r="AY236" s="960"/>
      <c r="AZ236" s="961">
        <f t="shared" si="223"/>
        <v>-10943</v>
      </c>
      <c r="BA236" s="962">
        <f t="shared" si="211"/>
        <v>-1</v>
      </c>
      <c r="BB236" s="924">
        <f t="shared" si="181"/>
        <v>183897.5</v>
      </c>
      <c r="BC236" s="925">
        <f t="shared" si="181"/>
        <v>0</v>
      </c>
      <c r="BD236" s="926">
        <f t="shared" si="182"/>
        <v>-183897.5</v>
      </c>
      <c r="BE236" s="963">
        <f t="shared" si="212"/>
        <v>-1</v>
      </c>
      <c r="BF236" s="220"/>
      <c r="BG236" s="226"/>
      <c r="BH236" s="220"/>
      <c r="BI236" s="227"/>
      <c r="BJ236" s="237"/>
      <c r="BK236" s="237"/>
      <c r="BL236" s="237"/>
      <c r="BM236" s="237"/>
      <c r="BN236" s="249"/>
      <c r="BO236" s="237"/>
      <c r="BP236" s="237"/>
      <c r="BQ236" s="237"/>
      <c r="BR236" s="237"/>
      <c r="BS236" s="239"/>
      <c r="BU236" s="100"/>
      <c r="BV236" s="100"/>
    </row>
    <row r="237" spans="1:74" x14ac:dyDescent="0.3">
      <c r="A237" s="874"/>
      <c r="B237" s="234"/>
      <c r="C237" s="104"/>
      <c r="D237" s="581" t="str">
        <f>'Receita-Despesa'!D240</f>
        <v xml:space="preserve">       5- Material de uso do paciente (não reemb.)</v>
      </c>
      <c r="E237" s="587"/>
      <c r="F237" s="938">
        <f>'Receita-Despesa'!G240</f>
        <v>65642.5</v>
      </c>
      <c r="G237" s="960"/>
      <c r="H237" s="961">
        <f t="shared" si="180"/>
        <v>-65642.5</v>
      </c>
      <c r="I237" s="962">
        <f t="shared" si="200"/>
        <v>-1</v>
      </c>
      <c r="J237" s="938">
        <f>'Receita-Despesa'!H240</f>
        <v>61407.5</v>
      </c>
      <c r="K237" s="960"/>
      <c r="L237" s="961">
        <f t="shared" si="213"/>
        <v>-61407.5</v>
      </c>
      <c r="M237" s="962">
        <f t="shared" si="201"/>
        <v>-1</v>
      </c>
      <c r="N237" s="938">
        <f>'Receita-Despesa'!I240</f>
        <v>65642.5</v>
      </c>
      <c r="O237" s="960"/>
      <c r="P237" s="961">
        <f t="shared" si="214"/>
        <v>-65642.5</v>
      </c>
      <c r="Q237" s="962">
        <f t="shared" si="202"/>
        <v>-1</v>
      </c>
      <c r="R237" s="938">
        <f>'Receita-Despesa'!J240</f>
        <v>63525</v>
      </c>
      <c r="S237" s="960"/>
      <c r="T237" s="961">
        <f t="shared" si="215"/>
        <v>-63525</v>
      </c>
      <c r="U237" s="962">
        <f t="shared" si="203"/>
        <v>-1</v>
      </c>
      <c r="V237" s="938">
        <f>'Receita-Despesa'!K240</f>
        <v>65642.5</v>
      </c>
      <c r="W237" s="960"/>
      <c r="X237" s="961">
        <f t="shared" si="216"/>
        <v>-65642.5</v>
      </c>
      <c r="Y237" s="962">
        <f t="shared" si="204"/>
        <v>-1</v>
      </c>
      <c r="Z237" s="938">
        <f>'Receita-Despesa'!L240</f>
        <v>63525</v>
      </c>
      <c r="AA237" s="960"/>
      <c r="AB237" s="961">
        <f t="shared" si="217"/>
        <v>-63525</v>
      </c>
      <c r="AC237" s="962">
        <f t="shared" si="205"/>
        <v>-1</v>
      </c>
      <c r="AD237" s="938">
        <f>'Receita-Despesa'!M240</f>
        <v>65642.5</v>
      </c>
      <c r="AE237" s="960"/>
      <c r="AF237" s="961">
        <f t="shared" si="218"/>
        <v>-65642.5</v>
      </c>
      <c r="AG237" s="962">
        <f t="shared" si="206"/>
        <v>-1</v>
      </c>
      <c r="AH237" s="938">
        <f>'Receita-Despesa'!N240</f>
        <v>65642.5</v>
      </c>
      <c r="AI237" s="960"/>
      <c r="AJ237" s="961">
        <f t="shared" si="219"/>
        <v>-65642.5</v>
      </c>
      <c r="AK237" s="962">
        <f t="shared" si="207"/>
        <v>-1</v>
      </c>
      <c r="AL237" s="938">
        <f>'Receita-Despesa'!O240</f>
        <v>63525</v>
      </c>
      <c r="AM237" s="960"/>
      <c r="AN237" s="961">
        <f t="shared" si="220"/>
        <v>-63525</v>
      </c>
      <c r="AO237" s="962">
        <f t="shared" si="208"/>
        <v>-1</v>
      </c>
      <c r="AP237" s="938">
        <f>'Receita-Despesa'!P240</f>
        <v>65642.5</v>
      </c>
      <c r="AQ237" s="960"/>
      <c r="AR237" s="961">
        <f t="shared" si="221"/>
        <v>-65642.5</v>
      </c>
      <c r="AS237" s="962">
        <f t="shared" si="209"/>
        <v>-1</v>
      </c>
      <c r="AT237" s="938">
        <f>'Receita-Despesa'!Q240</f>
        <v>63525</v>
      </c>
      <c r="AU237" s="960"/>
      <c r="AV237" s="961">
        <f t="shared" si="222"/>
        <v>-63525</v>
      </c>
      <c r="AW237" s="962">
        <f t="shared" si="210"/>
        <v>-1</v>
      </c>
      <c r="AX237" s="938">
        <f>'Receita-Despesa'!R240</f>
        <v>65642.5</v>
      </c>
      <c r="AY237" s="960"/>
      <c r="AZ237" s="961">
        <f t="shared" si="223"/>
        <v>-65642.5</v>
      </c>
      <c r="BA237" s="962">
        <f t="shared" si="211"/>
        <v>-1</v>
      </c>
      <c r="BB237" s="924">
        <f t="shared" si="181"/>
        <v>775005</v>
      </c>
      <c r="BC237" s="925">
        <f t="shared" si="181"/>
        <v>0</v>
      </c>
      <c r="BD237" s="926">
        <f t="shared" si="182"/>
        <v>-775005</v>
      </c>
      <c r="BE237" s="963">
        <f t="shared" si="212"/>
        <v>-1</v>
      </c>
      <c r="BF237" s="220"/>
      <c r="BG237" s="226"/>
      <c r="BH237" s="220"/>
      <c r="BI237" s="227"/>
      <c r="BJ237" s="237"/>
      <c r="BK237" s="237"/>
      <c r="BL237" s="237"/>
      <c r="BM237" s="237"/>
      <c r="BN237" s="249"/>
      <c r="BO237" s="237"/>
      <c r="BP237" s="237"/>
      <c r="BQ237" s="237"/>
      <c r="BR237" s="237"/>
      <c r="BS237" s="239"/>
      <c r="BU237" s="100"/>
      <c r="BV237" s="100"/>
    </row>
    <row r="238" spans="1:74" x14ac:dyDescent="0.3">
      <c r="A238" s="874"/>
      <c r="B238" s="234"/>
      <c r="C238" s="104"/>
      <c r="D238" s="581" t="str">
        <f>'Receita-Despesa'!D241</f>
        <v xml:space="preserve">       6- Impressos, Material de expediente / escritório</v>
      </c>
      <c r="E238" s="587"/>
      <c r="F238" s="938">
        <f>'Receita-Despesa'!G241</f>
        <v>10000</v>
      </c>
      <c r="G238" s="960"/>
      <c r="H238" s="961">
        <f t="shared" si="180"/>
        <v>-10000</v>
      </c>
      <c r="I238" s="962">
        <f t="shared" si="200"/>
        <v>-1</v>
      </c>
      <c r="J238" s="938">
        <f>'Receita-Despesa'!H241</f>
        <v>10000</v>
      </c>
      <c r="K238" s="960"/>
      <c r="L238" s="961">
        <f t="shared" si="213"/>
        <v>-10000</v>
      </c>
      <c r="M238" s="962">
        <f t="shared" si="201"/>
        <v>-1</v>
      </c>
      <c r="N238" s="938">
        <f>'Receita-Despesa'!I241</f>
        <v>12000</v>
      </c>
      <c r="O238" s="960"/>
      <c r="P238" s="961">
        <f t="shared" si="214"/>
        <v>-12000</v>
      </c>
      <c r="Q238" s="962">
        <f t="shared" si="202"/>
        <v>-1</v>
      </c>
      <c r="R238" s="938">
        <f>'Receita-Despesa'!J241</f>
        <v>12000</v>
      </c>
      <c r="S238" s="960"/>
      <c r="T238" s="961">
        <f t="shared" si="215"/>
        <v>-12000</v>
      </c>
      <c r="U238" s="962">
        <f t="shared" si="203"/>
        <v>-1</v>
      </c>
      <c r="V238" s="938">
        <f>'Receita-Despesa'!K241</f>
        <v>12000</v>
      </c>
      <c r="W238" s="960"/>
      <c r="X238" s="961">
        <f t="shared" si="216"/>
        <v>-12000</v>
      </c>
      <c r="Y238" s="962">
        <f t="shared" si="204"/>
        <v>-1</v>
      </c>
      <c r="Z238" s="938">
        <f>'Receita-Despesa'!L241</f>
        <v>12000</v>
      </c>
      <c r="AA238" s="960"/>
      <c r="AB238" s="961">
        <f t="shared" si="217"/>
        <v>-12000</v>
      </c>
      <c r="AC238" s="962">
        <f t="shared" si="205"/>
        <v>-1</v>
      </c>
      <c r="AD238" s="938">
        <f>'Receita-Despesa'!M241</f>
        <v>12000</v>
      </c>
      <c r="AE238" s="960"/>
      <c r="AF238" s="961">
        <f t="shared" si="218"/>
        <v>-12000</v>
      </c>
      <c r="AG238" s="962">
        <f t="shared" si="206"/>
        <v>-1</v>
      </c>
      <c r="AH238" s="938">
        <f>'Receita-Despesa'!N241</f>
        <v>12000</v>
      </c>
      <c r="AI238" s="960"/>
      <c r="AJ238" s="961">
        <f t="shared" si="219"/>
        <v>-12000</v>
      </c>
      <c r="AK238" s="962">
        <f t="shared" si="207"/>
        <v>-1</v>
      </c>
      <c r="AL238" s="938">
        <f>'Receita-Despesa'!O241</f>
        <v>12000</v>
      </c>
      <c r="AM238" s="960"/>
      <c r="AN238" s="961">
        <f t="shared" si="220"/>
        <v>-12000</v>
      </c>
      <c r="AO238" s="962">
        <f t="shared" si="208"/>
        <v>-1</v>
      </c>
      <c r="AP238" s="938">
        <f>'Receita-Despesa'!P241</f>
        <v>12000</v>
      </c>
      <c r="AQ238" s="960"/>
      <c r="AR238" s="961">
        <f t="shared" si="221"/>
        <v>-12000</v>
      </c>
      <c r="AS238" s="962">
        <f t="shared" si="209"/>
        <v>-1</v>
      </c>
      <c r="AT238" s="938">
        <f>'Receita-Despesa'!Q241</f>
        <v>12000</v>
      </c>
      <c r="AU238" s="960"/>
      <c r="AV238" s="961">
        <f t="shared" si="222"/>
        <v>-12000</v>
      </c>
      <c r="AW238" s="962">
        <f t="shared" si="210"/>
        <v>-1</v>
      </c>
      <c r="AX238" s="938">
        <f>'Receita-Despesa'!R241</f>
        <v>12000</v>
      </c>
      <c r="AY238" s="960"/>
      <c r="AZ238" s="961">
        <f t="shared" si="223"/>
        <v>-12000</v>
      </c>
      <c r="BA238" s="962">
        <f t="shared" si="211"/>
        <v>-1</v>
      </c>
      <c r="BB238" s="924">
        <f t="shared" si="181"/>
        <v>140000</v>
      </c>
      <c r="BC238" s="925">
        <f t="shared" si="181"/>
        <v>0</v>
      </c>
      <c r="BD238" s="926">
        <f t="shared" si="182"/>
        <v>-140000</v>
      </c>
      <c r="BE238" s="963">
        <f t="shared" si="212"/>
        <v>-1</v>
      </c>
      <c r="BF238" s="220"/>
      <c r="BG238" s="226"/>
      <c r="BH238" s="220"/>
      <c r="BI238" s="227"/>
      <c r="BJ238" s="237"/>
      <c r="BK238" s="237"/>
      <c r="BL238" s="237"/>
      <c r="BM238" s="237"/>
      <c r="BN238" s="249"/>
      <c r="BO238" s="237"/>
      <c r="BP238" s="237"/>
      <c r="BQ238" s="237"/>
      <c r="BR238" s="237"/>
      <c r="BS238" s="239"/>
      <c r="BU238" s="100"/>
      <c r="BV238" s="100"/>
    </row>
    <row r="239" spans="1:74" x14ac:dyDescent="0.3">
      <c r="A239" s="874"/>
      <c r="B239" s="234"/>
      <c r="C239" s="104"/>
      <c r="D239" s="581" t="str">
        <f>'Receita-Despesa'!D242</f>
        <v xml:space="preserve">       7- Material de Manutenção Predial, Eletrico, Hidráulico</v>
      </c>
      <c r="E239" s="587"/>
      <c r="F239" s="938">
        <f>'Receita-Despesa'!G242</f>
        <v>8100</v>
      </c>
      <c r="G239" s="960"/>
      <c r="H239" s="961">
        <f t="shared" si="180"/>
        <v>-8100</v>
      </c>
      <c r="I239" s="962">
        <f t="shared" si="200"/>
        <v>-1</v>
      </c>
      <c r="J239" s="938">
        <f>'Receita-Despesa'!H242</f>
        <v>8100</v>
      </c>
      <c r="K239" s="960"/>
      <c r="L239" s="961">
        <f t="shared" si="213"/>
        <v>-8100</v>
      </c>
      <c r="M239" s="962">
        <f t="shared" si="201"/>
        <v>-1</v>
      </c>
      <c r="N239" s="938">
        <f>'Receita-Despesa'!I242</f>
        <v>8100</v>
      </c>
      <c r="O239" s="960"/>
      <c r="P239" s="961">
        <f t="shared" si="214"/>
        <v>-8100</v>
      </c>
      <c r="Q239" s="962">
        <f t="shared" si="202"/>
        <v>-1</v>
      </c>
      <c r="R239" s="938">
        <f>'Receita-Despesa'!J242</f>
        <v>8100</v>
      </c>
      <c r="S239" s="960"/>
      <c r="T239" s="961">
        <f t="shared" si="215"/>
        <v>-8100</v>
      </c>
      <c r="U239" s="962">
        <f t="shared" si="203"/>
        <v>-1</v>
      </c>
      <c r="V239" s="938">
        <f>'Receita-Despesa'!K242</f>
        <v>8100</v>
      </c>
      <c r="W239" s="960"/>
      <c r="X239" s="961">
        <f t="shared" si="216"/>
        <v>-8100</v>
      </c>
      <c r="Y239" s="962">
        <f t="shared" si="204"/>
        <v>-1</v>
      </c>
      <c r="Z239" s="938">
        <f>'Receita-Despesa'!L242</f>
        <v>8100</v>
      </c>
      <c r="AA239" s="960"/>
      <c r="AB239" s="961">
        <f t="shared" si="217"/>
        <v>-8100</v>
      </c>
      <c r="AC239" s="962">
        <f t="shared" si="205"/>
        <v>-1</v>
      </c>
      <c r="AD239" s="938">
        <f>'Receita-Despesa'!M242</f>
        <v>8100</v>
      </c>
      <c r="AE239" s="960"/>
      <c r="AF239" s="961">
        <f t="shared" si="218"/>
        <v>-8100</v>
      </c>
      <c r="AG239" s="962">
        <f t="shared" si="206"/>
        <v>-1</v>
      </c>
      <c r="AH239" s="938">
        <f>'Receita-Despesa'!N242</f>
        <v>8100</v>
      </c>
      <c r="AI239" s="960"/>
      <c r="AJ239" s="961">
        <f t="shared" si="219"/>
        <v>-8100</v>
      </c>
      <c r="AK239" s="962">
        <f t="shared" si="207"/>
        <v>-1</v>
      </c>
      <c r="AL239" s="938">
        <f>'Receita-Despesa'!O242</f>
        <v>8100</v>
      </c>
      <c r="AM239" s="960"/>
      <c r="AN239" s="961">
        <f t="shared" si="220"/>
        <v>-8100</v>
      </c>
      <c r="AO239" s="962">
        <f t="shared" si="208"/>
        <v>-1</v>
      </c>
      <c r="AP239" s="938">
        <f>'Receita-Despesa'!P242</f>
        <v>8100</v>
      </c>
      <c r="AQ239" s="960"/>
      <c r="AR239" s="961">
        <f t="shared" si="221"/>
        <v>-8100</v>
      </c>
      <c r="AS239" s="962">
        <f t="shared" si="209"/>
        <v>-1</v>
      </c>
      <c r="AT239" s="938">
        <f>'Receita-Despesa'!Q242</f>
        <v>8100</v>
      </c>
      <c r="AU239" s="960"/>
      <c r="AV239" s="961">
        <f t="shared" si="222"/>
        <v>-8100</v>
      </c>
      <c r="AW239" s="962">
        <f t="shared" si="210"/>
        <v>-1</v>
      </c>
      <c r="AX239" s="938">
        <f>'Receita-Despesa'!R242</f>
        <v>8100</v>
      </c>
      <c r="AY239" s="960"/>
      <c r="AZ239" s="961">
        <f t="shared" si="223"/>
        <v>-8100</v>
      </c>
      <c r="BA239" s="962">
        <f t="shared" si="211"/>
        <v>-1</v>
      </c>
      <c r="BB239" s="924">
        <f t="shared" si="181"/>
        <v>97200</v>
      </c>
      <c r="BC239" s="925">
        <f t="shared" si="181"/>
        <v>0</v>
      </c>
      <c r="BD239" s="926">
        <f t="shared" si="182"/>
        <v>-97200</v>
      </c>
      <c r="BE239" s="963">
        <f t="shared" si="212"/>
        <v>-1</v>
      </c>
      <c r="BF239" s="220"/>
      <c r="BG239" s="226"/>
      <c r="BH239" s="220"/>
      <c r="BI239" s="227"/>
      <c r="BJ239" s="237"/>
      <c r="BK239" s="237"/>
      <c r="BL239" s="237"/>
      <c r="BM239" s="237"/>
      <c r="BN239" s="249"/>
      <c r="BO239" s="237"/>
      <c r="BP239" s="237"/>
      <c r="BQ239" s="237"/>
      <c r="BR239" s="237"/>
      <c r="BS239" s="239"/>
      <c r="BU239" s="100"/>
      <c r="BV239" s="100"/>
    </row>
    <row r="240" spans="1:74" x14ac:dyDescent="0.3">
      <c r="A240" s="874"/>
      <c r="B240" s="234"/>
      <c r="C240" s="104"/>
      <c r="D240" s="581" t="str">
        <f>'Receita-Despesa'!D243</f>
        <v xml:space="preserve">       8- Material de Informática</v>
      </c>
      <c r="E240" s="587"/>
      <c r="F240" s="938">
        <f>'Receita-Despesa'!G243</f>
        <v>1200</v>
      </c>
      <c r="G240" s="960"/>
      <c r="H240" s="961">
        <f t="shared" si="180"/>
        <v>-1200</v>
      </c>
      <c r="I240" s="962">
        <f t="shared" si="200"/>
        <v>-1</v>
      </c>
      <c r="J240" s="938">
        <f>'Receita-Despesa'!H243</f>
        <v>1200</v>
      </c>
      <c r="K240" s="960"/>
      <c r="L240" s="961">
        <f t="shared" si="213"/>
        <v>-1200</v>
      </c>
      <c r="M240" s="962">
        <f t="shared" si="201"/>
        <v>-1</v>
      </c>
      <c r="N240" s="938">
        <f>'Receita-Despesa'!I243</f>
        <v>1200</v>
      </c>
      <c r="O240" s="960"/>
      <c r="P240" s="961">
        <f t="shared" si="214"/>
        <v>-1200</v>
      </c>
      <c r="Q240" s="962">
        <f t="shared" si="202"/>
        <v>-1</v>
      </c>
      <c r="R240" s="938">
        <f>'Receita-Despesa'!J243</f>
        <v>1200</v>
      </c>
      <c r="S240" s="960"/>
      <c r="T240" s="961">
        <f t="shared" si="215"/>
        <v>-1200</v>
      </c>
      <c r="U240" s="962">
        <f t="shared" si="203"/>
        <v>-1</v>
      </c>
      <c r="V240" s="938">
        <f>'Receita-Despesa'!K243</f>
        <v>1200</v>
      </c>
      <c r="W240" s="960"/>
      <c r="X240" s="961">
        <f t="shared" si="216"/>
        <v>-1200</v>
      </c>
      <c r="Y240" s="962">
        <f t="shared" si="204"/>
        <v>-1</v>
      </c>
      <c r="Z240" s="938">
        <f>'Receita-Despesa'!L243</f>
        <v>1200</v>
      </c>
      <c r="AA240" s="960"/>
      <c r="AB240" s="961">
        <f t="shared" si="217"/>
        <v>-1200</v>
      </c>
      <c r="AC240" s="962">
        <f t="shared" si="205"/>
        <v>-1</v>
      </c>
      <c r="AD240" s="938">
        <f>'Receita-Despesa'!M243</f>
        <v>1200</v>
      </c>
      <c r="AE240" s="960"/>
      <c r="AF240" s="961">
        <f t="shared" si="218"/>
        <v>-1200</v>
      </c>
      <c r="AG240" s="962">
        <f t="shared" si="206"/>
        <v>-1</v>
      </c>
      <c r="AH240" s="938">
        <f>'Receita-Despesa'!N243</f>
        <v>1200</v>
      </c>
      <c r="AI240" s="960"/>
      <c r="AJ240" s="961">
        <f t="shared" si="219"/>
        <v>-1200</v>
      </c>
      <c r="AK240" s="962">
        <f t="shared" si="207"/>
        <v>-1</v>
      </c>
      <c r="AL240" s="938">
        <f>'Receita-Despesa'!O243</f>
        <v>1200</v>
      </c>
      <c r="AM240" s="960"/>
      <c r="AN240" s="961">
        <f t="shared" si="220"/>
        <v>-1200</v>
      </c>
      <c r="AO240" s="962">
        <f t="shared" si="208"/>
        <v>-1</v>
      </c>
      <c r="AP240" s="938">
        <f>'Receita-Despesa'!P243</f>
        <v>1200</v>
      </c>
      <c r="AQ240" s="960"/>
      <c r="AR240" s="961">
        <f t="shared" si="221"/>
        <v>-1200</v>
      </c>
      <c r="AS240" s="962">
        <f t="shared" si="209"/>
        <v>-1</v>
      </c>
      <c r="AT240" s="938">
        <f>'Receita-Despesa'!Q243</f>
        <v>1200</v>
      </c>
      <c r="AU240" s="960"/>
      <c r="AV240" s="961">
        <f t="shared" si="222"/>
        <v>-1200</v>
      </c>
      <c r="AW240" s="962">
        <f t="shared" si="210"/>
        <v>-1</v>
      </c>
      <c r="AX240" s="938">
        <f>'Receita-Despesa'!R243</f>
        <v>1200</v>
      </c>
      <c r="AY240" s="960"/>
      <c r="AZ240" s="961">
        <f t="shared" si="223"/>
        <v>-1200</v>
      </c>
      <c r="BA240" s="962">
        <f t="shared" si="211"/>
        <v>-1</v>
      </c>
      <c r="BB240" s="924">
        <f t="shared" si="181"/>
        <v>14400</v>
      </c>
      <c r="BC240" s="925">
        <f t="shared" si="181"/>
        <v>0</v>
      </c>
      <c r="BD240" s="926">
        <f t="shared" si="182"/>
        <v>-14400</v>
      </c>
      <c r="BE240" s="963">
        <f t="shared" si="212"/>
        <v>-1</v>
      </c>
      <c r="BF240" s="220"/>
      <c r="BG240" s="226"/>
      <c r="BH240" s="220"/>
      <c r="BI240" s="227"/>
      <c r="BJ240" s="237"/>
      <c r="BK240" s="237"/>
      <c r="BL240" s="237"/>
      <c r="BM240" s="237"/>
      <c r="BN240" s="249"/>
      <c r="BO240" s="237"/>
      <c r="BP240" s="237"/>
      <c r="BQ240" s="237"/>
      <c r="BR240" s="237"/>
      <c r="BS240" s="239"/>
      <c r="BU240" s="100"/>
      <c r="BV240" s="100"/>
    </row>
    <row r="241" spans="1:74" x14ac:dyDescent="0.3">
      <c r="A241" s="874"/>
      <c r="B241" s="234"/>
      <c r="C241" s="104"/>
      <c r="D241" s="581" t="str">
        <f>'Receita-Despesa'!D244</f>
        <v xml:space="preserve">       9-  Peças e Material de Reposição / Manut. Equip. Médicos</v>
      </c>
      <c r="E241" s="587"/>
      <c r="F241" s="938">
        <f>'Receita-Despesa'!G244</f>
        <v>15000</v>
      </c>
      <c r="G241" s="960"/>
      <c r="H241" s="961">
        <f t="shared" si="180"/>
        <v>-15000</v>
      </c>
      <c r="I241" s="962">
        <f t="shared" si="200"/>
        <v>-1</v>
      </c>
      <c r="J241" s="938">
        <f>'Receita-Despesa'!H244</f>
        <v>15000</v>
      </c>
      <c r="K241" s="960"/>
      <c r="L241" s="961">
        <f t="shared" si="213"/>
        <v>-15000</v>
      </c>
      <c r="M241" s="962">
        <f t="shared" si="201"/>
        <v>-1</v>
      </c>
      <c r="N241" s="938">
        <f>'Receita-Despesa'!I244</f>
        <v>15000</v>
      </c>
      <c r="O241" s="960"/>
      <c r="P241" s="961">
        <f t="shared" si="214"/>
        <v>-15000</v>
      </c>
      <c r="Q241" s="962">
        <f t="shared" si="202"/>
        <v>-1</v>
      </c>
      <c r="R241" s="938">
        <f>'Receita-Despesa'!J244</f>
        <v>15000</v>
      </c>
      <c r="S241" s="960"/>
      <c r="T241" s="961">
        <f t="shared" si="215"/>
        <v>-15000</v>
      </c>
      <c r="U241" s="962">
        <f t="shared" si="203"/>
        <v>-1</v>
      </c>
      <c r="V241" s="938">
        <f>'Receita-Despesa'!K244</f>
        <v>10000</v>
      </c>
      <c r="W241" s="960"/>
      <c r="X241" s="961">
        <f t="shared" si="216"/>
        <v>-10000</v>
      </c>
      <c r="Y241" s="962">
        <f t="shared" si="204"/>
        <v>-1</v>
      </c>
      <c r="Z241" s="938">
        <f>'Receita-Despesa'!L244</f>
        <v>10000</v>
      </c>
      <c r="AA241" s="960"/>
      <c r="AB241" s="961">
        <f t="shared" si="217"/>
        <v>-10000</v>
      </c>
      <c r="AC241" s="962">
        <f t="shared" si="205"/>
        <v>-1</v>
      </c>
      <c r="AD241" s="938">
        <f>'Receita-Despesa'!M244</f>
        <v>10000</v>
      </c>
      <c r="AE241" s="960"/>
      <c r="AF241" s="961">
        <f t="shared" si="218"/>
        <v>-10000</v>
      </c>
      <c r="AG241" s="962">
        <f t="shared" si="206"/>
        <v>-1</v>
      </c>
      <c r="AH241" s="938">
        <f>'Receita-Despesa'!N244</f>
        <v>10000</v>
      </c>
      <c r="AI241" s="960"/>
      <c r="AJ241" s="961">
        <f t="shared" si="219"/>
        <v>-10000</v>
      </c>
      <c r="AK241" s="962">
        <f t="shared" si="207"/>
        <v>-1</v>
      </c>
      <c r="AL241" s="938">
        <f>'Receita-Despesa'!O244</f>
        <v>10000</v>
      </c>
      <c r="AM241" s="960"/>
      <c r="AN241" s="961">
        <f t="shared" si="220"/>
        <v>-10000</v>
      </c>
      <c r="AO241" s="962">
        <f t="shared" si="208"/>
        <v>-1</v>
      </c>
      <c r="AP241" s="938">
        <f>'Receita-Despesa'!P244</f>
        <v>10000</v>
      </c>
      <c r="AQ241" s="960"/>
      <c r="AR241" s="961">
        <f t="shared" si="221"/>
        <v>-10000</v>
      </c>
      <c r="AS241" s="962">
        <f t="shared" si="209"/>
        <v>-1</v>
      </c>
      <c r="AT241" s="938">
        <f>'Receita-Despesa'!Q244</f>
        <v>6000</v>
      </c>
      <c r="AU241" s="960"/>
      <c r="AV241" s="961">
        <f t="shared" si="222"/>
        <v>-6000</v>
      </c>
      <c r="AW241" s="962">
        <f t="shared" si="210"/>
        <v>-1</v>
      </c>
      <c r="AX241" s="938">
        <f>'Receita-Despesa'!R244</f>
        <v>4000</v>
      </c>
      <c r="AY241" s="960"/>
      <c r="AZ241" s="961">
        <f t="shared" si="223"/>
        <v>-4000</v>
      </c>
      <c r="BA241" s="962">
        <f t="shared" si="211"/>
        <v>-1</v>
      </c>
      <c r="BB241" s="924">
        <f t="shared" si="181"/>
        <v>130000</v>
      </c>
      <c r="BC241" s="925">
        <f t="shared" si="181"/>
        <v>0</v>
      </c>
      <c r="BD241" s="926">
        <f t="shared" si="182"/>
        <v>-130000</v>
      </c>
      <c r="BE241" s="963">
        <f t="shared" si="212"/>
        <v>-1</v>
      </c>
      <c r="BF241" s="220"/>
      <c r="BG241" s="226"/>
      <c r="BH241" s="220"/>
      <c r="BI241" s="227"/>
      <c r="BJ241" s="237"/>
      <c r="BK241" s="237"/>
      <c r="BL241" s="237"/>
      <c r="BM241" s="237"/>
      <c r="BN241" s="249"/>
      <c r="BO241" s="237"/>
      <c r="BP241" s="237"/>
      <c r="BQ241" s="237"/>
      <c r="BR241" s="237"/>
      <c r="BS241" s="239"/>
      <c r="BU241" s="100"/>
      <c r="BV241" s="100"/>
    </row>
    <row r="242" spans="1:74" x14ac:dyDescent="0.3">
      <c r="A242" s="874"/>
      <c r="B242" s="234"/>
      <c r="C242" s="104"/>
      <c r="D242" s="581" t="str">
        <f>'Receita-Despesa'!D245</f>
        <v xml:space="preserve">      10- Outros / Diversos</v>
      </c>
      <c r="E242" s="587"/>
      <c r="F242" s="938">
        <f>'Receita-Despesa'!G245</f>
        <v>2500</v>
      </c>
      <c r="G242" s="960"/>
      <c r="H242" s="961">
        <f t="shared" si="180"/>
        <v>-2500</v>
      </c>
      <c r="I242" s="962">
        <f t="shared" si="200"/>
        <v>-1</v>
      </c>
      <c r="J242" s="938">
        <f>'Receita-Despesa'!H245</f>
        <v>2500</v>
      </c>
      <c r="K242" s="960"/>
      <c r="L242" s="961">
        <f t="shared" si="213"/>
        <v>-2500</v>
      </c>
      <c r="M242" s="962">
        <f t="shared" si="201"/>
        <v>-1</v>
      </c>
      <c r="N242" s="938">
        <f>'Receita-Despesa'!I245</f>
        <v>2500</v>
      </c>
      <c r="O242" s="960"/>
      <c r="P242" s="961">
        <f t="shared" si="214"/>
        <v>-2500</v>
      </c>
      <c r="Q242" s="962">
        <f t="shared" si="202"/>
        <v>-1</v>
      </c>
      <c r="R242" s="938">
        <f>'Receita-Despesa'!J245</f>
        <v>2500</v>
      </c>
      <c r="S242" s="960"/>
      <c r="T242" s="961">
        <f t="shared" si="215"/>
        <v>-2500</v>
      </c>
      <c r="U242" s="962">
        <f t="shared" si="203"/>
        <v>-1</v>
      </c>
      <c r="V242" s="938">
        <f>'Receita-Despesa'!K245</f>
        <v>2500</v>
      </c>
      <c r="W242" s="960"/>
      <c r="X242" s="961">
        <f t="shared" si="216"/>
        <v>-2500</v>
      </c>
      <c r="Y242" s="962">
        <f t="shared" si="204"/>
        <v>-1</v>
      </c>
      <c r="Z242" s="938">
        <f>'Receita-Despesa'!L245</f>
        <v>2500</v>
      </c>
      <c r="AA242" s="960"/>
      <c r="AB242" s="961">
        <f t="shared" si="217"/>
        <v>-2500</v>
      </c>
      <c r="AC242" s="962">
        <f t="shared" si="205"/>
        <v>-1</v>
      </c>
      <c r="AD242" s="938">
        <f>'Receita-Despesa'!M245</f>
        <v>2500</v>
      </c>
      <c r="AE242" s="960"/>
      <c r="AF242" s="961">
        <f t="shared" si="218"/>
        <v>-2500</v>
      </c>
      <c r="AG242" s="962">
        <f t="shared" si="206"/>
        <v>-1</v>
      </c>
      <c r="AH242" s="938">
        <f>'Receita-Despesa'!N245</f>
        <v>2500</v>
      </c>
      <c r="AI242" s="960"/>
      <c r="AJ242" s="961">
        <f t="shared" si="219"/>
        <v>-2500</v>
      </c>
      <c r="AK242" s="962">
        <f t="shared" si="207"/>
        <v>-1</v>
      </c>
      <c r="AL242" s="938">
        <f>'Receita-Despesa'!O245</f>
        <v>2500</v>
      </c>
      <c r="AM242" s="960"/>
      <c r="AN242" s="961">
        <f t="shared" si="220"/>
        <v>-2500</v>
      </c>
      <c r="AO242" s="962">
        <f t="shared" si="208"/>
        <v>-1</v>
      </c>
      <c r="AP242" s="938">
        <f>'Receita-Despesa'!P245</f>
        <v>2500</v>
      </c>
      <c r="AQ242" s="960"/>
      <c r="AR242" s="961">
        <f t="shared" si="221"/>
        <v>-2500</v>
      </c>
      <c r="AS242" s="962">
        <f t="shared" si="209"/>
        <v>-1</v>
      </c>
      <c r="AT242" s="938">
        <f>'Receita-Despesa'!Q245</f>
        <v>2500</v>
      </c>
      <c r="AU242" s="960"/>
      <c r="AV242" s="961">
        <f t="shared" si="222"/>
        <v>-2500</v>
      </c>
      <c r="AW242" s="962">
        <f t="shared" si="210"/>
        <v>-1</v>
      </c>
      <c r="AX242" s="938">
        <f>'Receita-Despesa'!R245</f>
        <v>2500</v>
      </c>
      <c r="AY242" s="960"/>
      <c r="AZ242" s="961">
        <f t="shared" si="223"/>
        <v>-2500</v>
      </c>
      <c r="BA242" s="962">
        <f t="shared" si="211"/>
        <v>-1</v>
      </c>
      <c r="BB242" s="924">
        <f t="shared" si="181"/>
        <v>30000</v>
      </c>
      <c r="BC242" s="925">
        <f t="shared" si="181"/>
        <v>0</v>
      </c>
      <c r="BD242" s="926">
        <f t="shared" si="182"/>
        <v>-30000</v>
      </c>
      <c r="BE242" s="963">
        <f t="shared" si="212"/>
        <v>-1</v>
      </c>
      <c r="BF242" s="220"/>
      <c r="BG242" s="226"/>
      <c r="BH242" s="220"/>
      <c r="BI242" s="227"/>
      <c r="BJ242" s="237"/>
      <c r="BK242" s="237"/>
      <c r="BL242" s="237"/>
      <c r="BM242" s="237"/>
      <c r="BN242" s="249"/>
      <c r="BO242" s="237"/>
      <c r="BP242" s="237"/>
      <c r="BQ242" s="237"/>
      <c r="BR242" s="237"/>
      <c r="BS242" s="239"/>
      <c r="BU242" s="100"/>
      <c r="BV242" s="100"/>
    </row>
    <row r="243" spans="1:74" x14ac:dyDescent="0.3">
      <c r="A243" s="874"/>
      <c r="B243" s="234"/>
      <c r="C243" s="104"/>
      <c r="D243" s="718" t="str">
        <f>'Receita-Despesa'!D246</f>
        <v xml:space="preserve">4.2.1.13. Gêneros Alimentícios </v>
      </c>
      <c r="E243" s="561"/>
      <c r="F243" s="930">
        <f>SUM(F244:F248)</f>
        <v>63627.5</v>
      </c>
      <c r="G243" s="942">
        <f>SUM(G244:G248)</f>
        <v>0</v>
      </c>
      <c r="H243" s="942">
        <f t="shared" si="180"/>
        <v>-63627.5</v>
      </c>
      <c r="I243" s="943">
        <f>G243/F243</f>
        <v>0</v>
      </c>
      <c r="J243" s="930">
        <f>SUM(J244:J248)</f>
        <v>59522.5</v>
      </c>
      <c r="K243" s="942">
        <f>SUM(K244:K248)</f>
        <v>0</v>
      </c>
      <c r="L243" s="942">
        <f t="shared" si="213"/>
        <v>-59522.5</v>
      </c>
      <c r="M243" s="943">
        <f>K243/J243</f>
        <v>0</v>
      </c>
      <c r="N243" s="930">
        <f>SUM(N244:N248)</f>
        <v>63627.5</v>
      </c>
      <c r="O243" s="942">
        <f>SUM(O244:O248)</f>
        <v>0</v>
      </c>
      <c r="P243" s="942">
        <f t="shared" si="214"/>
        <v>-63627.5</v>
      </c>
      <c r="Q243" s="943">
        <f>O243/N243</f>
        <v>0</v>
      </c>
      <c r="R243" s="930">
        <f>SUM(R244:R248)</f>
        <v>61575</v>
      </c>
      <c r="S243" s="942">
        <f>SUM(S244:S248)</f>
        <v>0</v>
      </c>
      <c r="T243" s="942">
        <f t="shared" si="215"/>
        <v>-61575</v>
      </c>
      <c r="U243" s="943">
        <f>S243/R243</f>
        <v>0</v>
      </c>
      <c r="V243" s="930">
        <f>SUM(V244:V248)</f>
        <v>63627.5</v>
      </c>
      <c r="W243" s="942">
        <f>SUM(W244:W248)</f>
        <v>0</v>
      </c>
      <c r="X243" s="942">
        <f t="shared" si="216"/>
        <v>-63627.5</v>
      </c>
      <c r="Y243" s="943">
        <f>W243/V243</f>
        <v>0</v>
      </c>
      <c r="Z243" s="930">
        <f>SUM(Z244:Z248)</f>
        <v>61575</v>
      </c>
      <c r="AA243" s="942">
        <f>SUM(AA244:AA248)</f>
        <v>0</v>
      </c>
      <c r="AB243" s="942">
        <f t="shared" si="217"/>
        <v>-61575</v>
      </c>
      <c r="AC243" s="943">
        <f>AA243/Z243</f>
        <v>0</v>
      </c>
      <c r="AD243" s="930">
        <f>SUM(AD244:AD248)</f>
        <v>63627.5</v>
      </c>
      <c r="AE243" s="942">
        <f>SUM(AE244:AE248)</f>
        <v>0</v>
      </c>
      <c r="AF243" s="942">
        <f t="shared" si="218"/>
        <v>-63627.5</v>
      </c>
      <c r="AG243" s="943">
        <f>AE243/AD243</f>
        <v>0</v>
      </c>
      <c r="AH243" s="930">
        <f>SUM(AH244:AH248)</f>
        <v>63627.5</v>
      </c>
      <c r="AI243" s="942">
        <f>SUM(AI244:AI248)</f>
        <v>0</v>
      </c>
      <c r="AJ243" s="942">
        <f t="shared" si="219"/>
        <v>-63627.5</v>
      </c>
      <c r="AK243" s="943">
        <f>AI243/AH243</f>
        <v>0</v>
      </c>
      <c r="AL243" s="930">
        <f>SUM(AL244:AL248)</f>
        <v>61575</v>
      </c>
      <c r="AM243" s="942">
        <f>SUM(AM244:AM248)</f>
        <v>0</v>
      </c>
      <c r="AN243" s="942">
        <f t="shared" si="220"/>
        <v>-61575</v>
      </c>
      <c r="AO243" s="943">
        <f>AM243/AL243</f>
        <v>0</v>
      </c>
      <c r="AP243" s="930">
        <f>SUM(AP244:AP248)</f>
        <v>59375</v>
      </c>
      <c r="AQ243" s="942">
        <f>SUM(AQ244:AQ248)</f>
        <v>0</v>
      </c>
      <c r="AR243" s="942">
        <f t="shared" si="221"/>
        <v>-59375</v>
      </c>
      <c r="AS243" s="943">
        <f>AQ243/AP243</f>
        <v>0</v>
      </c>
      <c r="AT243" s="930">
        <f>SUM(AT244:AT248)</f>
        <v>61575</v>
      </c>
      <c r="AU243" s="942">
        <f>SUM(AU244:AU248)</f>
        <v>0</v>
      </c>
      <c r="AV243" s="942">
        <f t="shared" si="222"/>
        <v>-61575</v>
      </c>
      <c r="AW243" s="943">
        <f>AU243/AT243</f>
        <v>0</v>
      </c>
      <c r="AX243" s="930">
        <f>SUM(AX244:AX248)</f>
        <v>63627.5</v>
      </c>
      <c r="AY243" s="942">
        <f>SUM(AY244:AY248)</f>
        <v>0</v>
      </c>
      <c r="AZ243" s="942">
        <f t="shared" si="223"/>
        <v>-63627.5</v>
      </c>
      <c r="BA243" s="943">
        <f>AY243/AX243</f>
        <v>0</v>
      </c>
      <c r="BB243" s="924">
        <f t="shared" si="181"/>
        <v>746962.5</v>
      </c>
      <c r="BC243" s="925">
        <f t="shared" si="181"/>
        <v>0</v>
      </c>
      <c r="BD243" s="926">
        <f t="shared" si="182"/>
        <v>-746962.5</v>
      </c>
      <c r="BE243" s="959">
        <f>BC243/BB243</f>
        <v>0</v>
      </c>
      <c r="BF243" s="220"/>
      <c r="BG243" s="226"/>
      <c r="BH243" s="220"/>
      <c r="BI243" s="227"/>
      <c r="BJ243" s="237"/>
      <c r="BK243" s="237"/>
      <c r="BL243" s="237"/>
      <c r="BM243" s="237"/>
      <c r="BN243" s="249"/>
      <c r="BO243" s="237"/>
      <c r="BP243" s="237"/>
      <c r="BQ243" s="237"/>
      <c r="BR243" s="237"/>
      <c r="BS243" s="239"/>
      <c r="BU243" s="100"/>
      <c r="BV243" s="100"/>
    </row>
    <row r="244" spans="1:74" x14ac:dyDescent="0.3">
      <c r="A244" s="874"/>
      <c r="B244" s="234"/>
      <c r="C244" s="104"/>
      <c r="D244" s="581" t="str">
        <f>'Receita-Despesa'!D247</f>
        <v xml:space="preserve">      1- Gêneros  Perecíveis</v>
      </c>
      <c r="E244" s="587"/>
      <c r="F244" s="938">
        <f>'Receita-Despesa'!G247</f>
        <v>32240</v>
      </c>
      <c r="G244" s="960"/>
      <c r="H244" s="961">
        <f t="shared" si="180"/>
        <v>-32240</v>
      </c>
      <c r="I244" s="962">
        <f>G244/F244-1</f>
        <v>-1</v>
      </c>
      <c r="J244" s="938">
        <f>'Receita-Despesa'!H247</f>
        <v>30160</v>
      </c>
      <c r="K244" s="960"/>
      <c r="L244" s="961">
        <f t="shared" si="213"/>
        <v>-30160</v>
      </c>
      <c r="M244" s="962">
        <f>K244/J244-1</f>
        <v>-1</v>
      </c>
      <c r="N244" s="938">
        <f>'Receita-Despesa'!I247</f>
        <v>32240</v>
      </c>
      <c r="O244" s="960"/>
      <c r="P244" s="961">
        <f t="shared" si="214"/>
        <v>-32240</v>
      </c>
      <c r="Q244" s="962">
        <f>O244/N244-1</f>
        <v>-1</v>
      </c>
      <c r="R244" s="938">
        <f>'Receita-Despesa'!J247</f>
        <v>31200</v>
      </c>
      <c r="S244" s="960"/>
      <c r="T244" s="961">
        <f t="shared" si="215"/>
        <v>-31200</v>
      </c>
      <c r="U244" s="962">
        <f>S244/R244-1</f>
        <v>-1</v>
      </c>
      <c r="V244" s="938">
        <f>'Receita-Despesa'!K247</f>
        <v>32240</v>
      </c>
      <c r="W244" s="960"/>
      <c r="X244" s="961">
        <f t="shared" si="216"/>
        <v>-32240</v>
      </c>
      <c r="Y244" s="962">
        <f>W244/V244-1</f>
        <v>-1</v>
      </c>
      <c r="Z244" s="938">
        <f>'Receita-Despesa'!L247</f>
        <v>31200</v>
      </c>
      <c r="AA244" s="960"/>
      <c r="AB244" s="961">
        <f t="shared" si="217"/>
        <v>-31200</v>
      </c>
      <c r="AC244" s="962">
        <f>AA244/Z244-1</f>
        <v>-1</v>
      </c>
      <c r="AD244" s="938">
        <f>'Receita-Despesa'!M247</f>
        <v>32240</v>
      </c>
      <c r="AE244" s="960"/>
      <c r="AF244" s="961">
        <f t="shared" si="218"/>
        <v>-32240</v>
      </c>
      <c r="AG244" s="962">
        <f>AE244/AD244-1</f>
        <v>-1</v>
      </c>
      <c r="AH244" s="938">
        <f>'Receita-Despesa'!N247</f>
        <v>32240</v>
      </c>
      <c r="AI244" s="960"/>
      <c r="AJ244" s="961">
        <f t="shared" si="219"/>
        <v>-32240</v>
      </c>
      <c r="AK244" s="962">
        <f>AI244/AH244-1</f>
        <v>-1</v>
      </c>
      <c r="AL244" s="938">
        <f>'Receita-Despesa'!O247</f>
        <v>31200</v>
      </c>
      <c r="AM244" s="960"/>
      <c r="AN244" s="961">
        <f t="shared" si="220"/>
        <v>-31200</v>
      </c>
      <c r="AO244" s="962">
        <f>AM244/AL244-1</f>
        <v>-1</v>
      </c>
      <c r="AP244" s="938">
        <f>'Receita-Despesa'!P247</f>
        <v>30160</v>
      </c>
      <c r="AQ244" s="960"/>
      <c r="AR244" s="961">
        <f t="shared" si="221"/>
        <v>-30160</v>
      </c>
      <c r="AS244" s="962">
        <f>AQ244/AP244-1</f>
        <v>-1</v>
      </c>
      <c r="AT244" s="938">
        <f>'Receita-Despesa'!Q247</f>
        <v>31200</v>
      </c>
      <c r="AU244" s="960"/>
      <c r="AV244" s="961">
        <f t="shared" si="222"/>
        <v>-31200</v>
      </c>
      <c r="AW244" s="962">
        <f>AU244/AT244-1</f>
        <v>-1</v>
      </c>
      <c r="AX244" s="938">
        <f>'Receita-Despesa'!R247</f>
        <v>32240</v>
      </c>
      <c r="AY244" s="960"/>
      <c r="AZ244" s="961">
        <f t="shared" si="223"/>
        <v>-32240</v>
      </c>
      <c r="BA244" s="962">
        <f>AY244/AX244-1</f>
        <v>-1</v>
      </c>
      <c r="BB244" s="924">
        <f t="shared" si="181"/>
        <v>378560</v>
      </c>
      <c r="BC244" s="925">
        <f t="shared" si="181"/>
        <v>0</v>
      </c>
      <c r="BD244" s="926">
        <f t="shared" si="182"/>
        <v>-378560</v>
      </c>
      <c r="BE244" s="963">
        <f>BC244/BB244-1</f>
        <v>-1</v>
      </c>
      <c r="BF244" s="220"/>
      <c r="BG244" s="226"/>
      <c r="BH244" s="220"/>
      <c r="BI244" s="227"/>
      <c r="BJ244" s="237"/>
      <c r="BK244" s="237"/>
      <c r="BL244" s="237"/>
      <c r="BM244" s="237"/>
      <c r="BN244" s="249"/>
      <c r="BO244" s="237"/>
      <c r="BP244" s="237"/>
      <c r="BQ244" s="237"/>
      <c r="BR244" s="237"/>
      <c r="BS244" s="239"/>
      <c r="BU244" s="100"/>
      <c r="BV244" s="100"/>
    </row>
    <row r="245" spans="1:74" x14ac:dyDescent="0.3">
      <c r="A245" s="874"/>
      <c r="B245" s="234"/>
      <c r="C245" s="104"/>
      <c r="D245" s="581" t="str">
        <f>'Receita-Despesa'!D248</f>
        <v xml:space="preserve">      2- Gêneros Não Perecíveis</v>
      </c>
      <c r="E245" s="587"/>
      <c r="F245" s="938">
        <f>'Receita-Despesa'!G248</f>
        <v>23172.5</v>
      </c>
      <c r="G245" s="960"/>
      <c r="H245" s="961">
        <f t="shared" si="180"/>
        <v>-23172.5</v>
      </c>
      <c r="I245" s="962">
        <f t="shared" ref="I245:I280" si="224">G245/F245-1</f>
        <v>-1</v>
      </c>
      <c r="J245" s="938">
        <f>'Receita-Despesa'!H248</f>
        <v>21677.5</v>
      </c>
      <c r="K245" s="960"/>
      <c r="L245" s="961">
        <f t="shared" si="213"/>
        <v>-21677.5</v>
      </c>
      <c r="M245" s="962">
        <f t="shared" ref="M245:M280" si="225">K245/J245-1</f>
        <v>-1</v>
      </c>
      <c r="N245" s="938">
        <f>'Receita-Despesa'!I248</f>
        <v>23172.5</v>
      </c>
      <c r="O245" s="960"/>
      <c r="P245" s="961">
        <f t="shared" si="214"/>
        <v>-23172.5</v>
      </c>
      <c r="Q245" s="962">
        <f t="shared" ref="Q245:Q280" si="226">O245/N245-1</f>
        <v>-1</v>
      </c>
      <c r="R245" s="938">
        <f>'Receita-Despesa'!J248</f>
        <v>22425</v>
      </c>
      <c r="S245" s="960"/>
      <c r="T245" s="961">
        <f t="shared" si="215"/>
        <v>-22425</v>
      </c>
      <c r="U245" s="962">
        <f t="shared" ref="U245:U280" si="227">S245/R245-1</f>
        <v>-1</v>
      </c>
      <c r="V245" s="938">
        <f>'Receita-Despesa'!K248</f>
        <v>23172.5</v>
      </c>
      <c r="W245" s="960"/>
      <c r="X245" s="961">
        <f t="shared" si="216"/>
        <v>-23172.5</v>
      </c>
      <c r="Y245" s="962">
        <f t="shared" ref="Y245:Y280" si="228">W245/V245-1</f>
        <v>-1</v>
      </c>
      <c r="Z245" s="938">
        <f>'Receita-Despesa'!L248</f>
        <v>22425</v>
      </c>
      <c r="AA245" s="960"/>
      <c r="AB245" s="961">
        <f t="shared" si="217"/>
        <v>-22425</v>
      </c>
      <c r="AC245" s="962">
        <f t="shared" ref="AC245:AC280" si="229">AA245/Z245-1</f>
        <v>-1</v>
      </c>
      <c r="AD245" s="938">
        <f>'Receita-Despesa'!M248</f>
        <v>23172.5</v>
      </c>
      <c r="AE245" s="960"/>
      <c r="AF245" s="961">
        <f t="shared" si="218"/>
        <v>-23172.5</v>
      </c>
      <c r="AG245" s="962">
        <f t="shared" ref="AG245:AG280" si="230">AE245/AD245-1</f>
        <v>-1</v>
      </c>
      <c r="AH245" s="938">
        <f>'Receita-Despesa'!N248</f>
        <v>23172.5</v>
      </c>
      <c r="AI245" s="960"/>
      <c r="AJ245" s="961">
        <f t="shared" si="219"/>
        <v>-23172.5</v>
      </c>
      <c r="AK245" s="962">
        <f t="shared" ref="AK245:AK280" si="231">AI245/AH245-1</f>
        <v>-1</v>
      </c>
      <c r="AL245" s="938">
        <f>'Receita-Despesa'!O248</f>
        <v>22425</v>
      </c>
      <c r="AM245" s="960"/>
      <c r="AN245" s="961">
        <f t="shared" si="220"/>
        <v>-22425</v>
      </c>
      <c r="AO245" s="962">
        <f t="shared" ref="AO245:AO280" si="232">AM245/AL245-1</f>
        <v>-1</v>
      </c>
      <c r="AP245" s="938">
        <f>'Receita-Despesa'!P248</f>
        <v>21000</v>
      </c>
      <c r="AQ245" s="960"/>
      <c r="AR245" s="961">
        <f t="shared" si="221"/>
        <v>-21000</v>
      </c>
      <c r="AS245" s="962">
        <f t="shared" ref="AS245:AS280" si="233">AQ245/AP245-1</f>
        <v>-1</v>
      </c>
      <c r="AT245" s="938">
        <f>'Receita-Despesa'!Q248</f>
        <v>22425</v>
      </c>
      <c r="AU245" s="960"/>
      <c r="AV245" s="961">
        <f t="shared" si="222"/>
        <v>-22425</v>
      </c>
      <c r="AW245" s="962">
        <f t="shared" ref="AW245:AW280" si="234">AU245/AT245-1</f>
        <v>-1</v>
      </c>
      <c r="AX245" s="938">
        <f>'Receita-Despesa'!R248</f>
        <v>23172.5</v>
      </c>
      <c r="AY245" s="960"/>
      <c r="AZ245" s="961">
        <f t="shared" si="223"/>
        <v>-23172.5</v>
      </c>
      <c r="BA245" s="962">
        <f t="shared" ref="BA245:BA280" si="235">AY245/AX245-1</f>
        <v>-1</v>
      </c>
      <c r="BB245" s="924">
        <f t="shared" si="181"/>
        <v>271412.5</v>
      </c>
      <c r="BC245" s="925">
        <f t="shared" si="181"/>
        <v>0</v>
      </c>
      <c r="BD245" s="926">
        <f t="shared" si="182"/>
        <v>-271412.5</v>
      </c>
      <c r="BE245" s="963">
        <f t="shared" ref="BE245:BE280" si="236">BC245/BB245-1</f>
        <v>-1</v>
      </c>
      <c r="BF245" s="220"/>
      <c r="BG245" s="226"/>
      <c r="BH245" s="220"/>
      <c r="BI245" s="227"/>
      <c r="BJ245" s="237"/>
      <c r="BK245" s="237"/>
      <c r="BL245" s="237"/>
      <c r="BM245" s="237"/>
      <c r="BN245" s="249"/>
      <c r="BO245" s="237"/>
      <c r="BP245" s="237"/>
      <c r="BQ245" s="237"/>
      <c r="BR245" s="237"/>
      <c r="BS245" s="239"/>
      <c r="BU245" s="100"/>
      <c r="BV245" s="100"/>
    </row>
    <row r="246" spans="1:74" x14ac:dyDescent="0.3">
      <c r="A246" s="874"/>
      <c r="B246" s="234"/>
      <c r="C246" s="104"/>
      <c r="D246" s="581" t="str">
        <f>'Receita-Despesa'!D249</f>
        <v xml:space="preserve">      3- linha livre</v>
      </c>
      <c r="E246" s="588"/>
      <c r="F246" s="938">
        <f>'Receita-Despesa'!G249</f>
        <v>0</v>
      </c>
      <c r="G246" s="960"/>
      <c r="H246" s="961">
        <f t="shared" si="180"/>
        <v>0</v>
      </c>
      <c r="I246" s="962" t="e">
        <f t="shared" si="224"/>
        <v>#DIV/0!</v>
      </c>
      <c r="J246" s="938">
        <f>'Receita-Despesa'!H249</f>
        <v>0</v>
      </c>
      <c r="K246" s="960"/>
      <c r="L246" s="961">
        <f t="shared" si="213"/>
        <v>0</v>
      </c>
      <c r="M246" s="962" t="e">
        <f t="shared" si="225"/>
        <v>#DIV/0!</v>
      </c>
      <c r="N246" s="938">
        <f>'Receita-Despesa'!I249</f>
        <v>0</v>
      </c>
      <c r="O246" s="960"/>
      <c r="P246" s="961">
        <f t="shared" si="214"/>
        <v>0</v>
      </c>
      <c r="Q246" s="962" t="e">
        <f t="shared" si="226"/>
        <v>#DIV/0!</v>
      </c>
      <c r="R246" s="938">
        <f>'Receita-Despesa'!J249</f>
        <v>0</v>
      </c>
      <c r="S246" s="960"/>
      <c r="T246" s="961">
        <f t="shared" si="215"/>
        <v>0</v>
      </c>
      <c r="U246" s="962" t="e">
        <f t="shared" si="227"/>
        <v>#DIV/0!</v>
      </c>
      <c r="V246" s="938">
        <f>'Receita-Despesa'!K249</f>
        <v>0</v>
      </c>
      <c r="W246" s="960"/>
      <c r="X246" s="961">
        <f t="shared" si="216"/>
        <v>0</v>
      </c>
      <c r="Y246" s="962" t="e">
        <f t="shared" si="228"/>
        <v>#DIV/0!</v>
      </c>
      <c r="Z246" s="938">
        <f>'Receita-Despesa'!L249</f>
        <v>0</v>
      </c>
      <c r="AA246" s="960"/>
      <c r="AB246" s="961">
        <f t="shared" si="217"/>
        <v>0</v>
      </c>
      <c r="AC246" s="962" t="e">
        <f t="shared" si="229"/>
        <v>#DIV/0!</v>
      </c>
      <c r="AD246" s="938">
        <f>'Receita-Despesa'!M249</f>
        <v>0</v>
      </c>
      <c r="AE246" s="960"/>
      <c r="AF246" s="961">
        <f t="shared" si="218"/>
        <v>0</v>
      </c>
      <c r="AG246" s="962" t="e">
        <f t="shared" si="230"/>
        <v>#DIV/0!</v>
      </c>
      <c r="AH246" s="938">
        <f>'Receita-Despesa'!N249</f>
        <v>0</v>
      </c>
      <c r="AI246" s="960"/>
      <c r="AJ246" s="961">
        <f t="shared" si="219"/>
        <v>0</v>
      </c>
      <c r="AK246" s="962" t="e">
        <f t="shared" si="231"/>
        <v>#DIV/0!</v>
      </c>
      <c r="AL246" s="938">
        <f>'Receita-Despesa'!O249</f>
        <v>0</v>
      </c>
      <c r="AM246" s="960"/>
      <c r="AN246" s="961">
        <f t="shared" si="220"/>
        <v>0</v>
      </c>
      <c r="AO246" s="962" t="e">
        <f t="shared" si="232"/>
        <v>#DIV/0!</v>
      </c>
      <c r="AP246" s="938">
        <f>'Receita-Despesa'!P249</f>
        <v>0</v>
      </c>
      <c r="AQ246" s="960"/>
      <c r="AR246" s="961">
        <f t="shared" si="221"/>
        <v>0</v>
      </c>
      <c r="AS246" s="962" t="e">
        <f t="shared" si="233"/>
        <v>#DIV/0!</v>
      </c>
      <c r="AT246" s="938">
        <f>'Receita-Despesa'!Q249</f>
        <v>0</v>
      </c>
      <c r="AU246" s="960"/>
      <c r="AV246" s="961">
        <f t="shared" si="222"/>
        <v>0</v>
      </c>
      <c r="AW246" s="962" t="e">
        <f t="shared" si="234"/>
        <v>#DIV/0!</v>
      </c>
      <c r="AX246" s="938">
        <f>'Receita-Despesa'!R249</f>
        <v>0</v>
      </c>
      <c r="AY246" s="960"/>
      <c r="AZ246" s="961">
        <f t="shared" si="223"/>
        <v>0</v>
      </c>
      <c r="BA246" s="962" t="e">
        <f t="shared" si="235"/>
        <v>#DIV/0!</v>
      </c>
      <c r="BB246" s="924">
        <f t="shared" si="181"/>
        <v>0</v>
      </c>
      <c r="BC246" s="925">
        <f t="shared" si="181"/>
        <v>0</v>
      </c>
      <c r="BD246" s="926">
        <f t="shared" si="182"/>
        <v>0</v>
      </c>
      <c r="BE246" s="963" t="e">
        <f t="shared" si="236"/>
        <v>#DIV/0!</v>
      </c>
      <c r="BF246" s="220"/>
      <c r="BG246" s="226"/>
      <c r="BH246" s="220"/>
      <c r="BI246" s="227"/>
      <c r="BJ246" s="237"/>
      <c r="BK246" s="237"/>
      <c r="BL246" s="237"/>
      <c r="BM246" s="237"/>
      <c r="BN246" s="249"/>
      <c r="BO246" s="237"/>
      <c r="BP246" s="237"/>
      <c r="BQ246" s="237"/>
      <c r="BR246" s="237"/>
      <c r="BS246" s="239"/>
      <c r="BU246" s="100"/>
      <c r="BV246" s="100"/>
    </row>
    <row r="247" spans="1:74" x14ac:dyDescent="0.3">
      <c r="A247" s="874"/>
      <c r="B247" s="234"/>
      <c r="C247" s="104"/>
      <c r="D247" s="581" t="str">
        <f>'Receita-Despesa'!D250</f>
        <v xml:space="preserve">      4- linha livre</v>
      </c>
      <c r="E247" s="588"/>
      <c r="F247" s="938">
        <f>'Receita-Despesa'!G250</f>
        <v>0</v>
      </c>
      <c r="G247" s="960"/>
      <c r="H247" s="961">
        <f t="shared" si="180"/>
        <v>0</v>
      </c>
      <c r="I247" s="962" t="e">
        <f t="shared" si="224"/>
        <v>#DIV/0!</v>
      </c>
      <c r="J247" s="938">
        <f>'Receita-Despesa'!H250</f>
        <v>0</v>
      </c>
      <c r="K247" s="960"/>
      <c r="L247" s="961">
        <f t="shared" si="213"/>
        <v>0</v>
      </c>
      <c r="M247" s="962" t="e">
        <f t="shared" si="225"/>
        <v>#DIV/0!</v>
      </c>
      <c r="N247" s="938">
        <f>'Receita-Despesa'!I250</f>
        <v>0</v>
      </c>
      <c r="O247" s="960"/>
      <c r="P247" s="961">
        <f t="shared" si="214"/>
        <v>0</v>
      </c>
      <c r="Q247" s="962" t="e">
        <f t="shared" si="226"/>
        <v>#DIV/0!</v>
      </c>
      <c r="R247" s="938">
        <f>'Receita-Despesa'!J250</f>
        <v>0</v>
      </c>
      <c r="S247" s="960"/>
      <c r="T247" s="961">
        <f t="shared" si="215"/>
        <v>0</v>
      </c>
      <c r="U247" s="962" t="e">
        <f t="shared" si="227"/>
        <v>#DIV/0!</v>
      </c>
      <c r="V247" s="938">
        <f>'Receita-Despesa'!K250</f>
        <v>0</v>
      </c>
      <c r="W247" s="960"/>
      <c r="X247" s="961">
        <f t="shared" si="216"/>
        <v>0</v>
      </c>
      <c r="Y247" s="962" t="e">
        <f t="shared" si="228"/>
        <v>#DIV/0!</v>
      </c>
      <c r="Z247" s="938">
        <f>'Receita-Despesa'!L250</f>
        <v>0</v>
      </c>
      <c r="AA247" s="960"/>
      <c r="AB247" s="961">
        <f t="shared" si="217"/>
        <v>0</v>
      </c>
      <c r="AC247" s="962" t="e">
        <f t="shared" si="229"/>
        <v>#DIV/0!</v>
      </c>
      <c r="AD247" s="938">
        <f>'Receita-Despesa'!M250</f>
        <v>0</v>
      </c>
      <c r="AE247" s="960"/>
      <c r="AF247" s="961">
        <f t="shared" si="218"/>
        <v>0</v>
      </c>
      <c r="AG247" s="962" t="e">
        <f t="shared" si="230"/>
        <v>#DIV/0!</v>
      </c>
      <c r="AH247" s="938">
        <f>'Receita-Despesa'!N250</f>
        <v>0</v>
      </c>
      <c r="AI247" s="960"/>
      <c r="AJ247" s="961">
        <f t="shared" si="219"/>
        <v>0</v>
      </c>
      <c r="AK247" s="962" t="e">
        <f t="shared" si="231"/>
        <v>#DIV/0!</v>
      </c>
      <c r="AL247" s="938">
        <f>'Receita-Despesa'!O250</f>
        <v>0</v>
      </c>
      <c r="AM247" s="960"/>
      <c r="AN247" s="961">
        <f t="shared" si="220"/>
        <v>0</v>
      </c>
      <c r="AO247" s="962" t="e">
        <f t="shared" si="232"/>
        <v>#DIV/0!</v>
      </c>
      <c r="AP247" s="938">
        <f>'Receita-Despesa'!P250</f>
        <v>0</v>
      </c>
      <c r="AQ247" s="960"/>
      <c r="AR247" s="961">
        <f t="shared" si="221"/>
        <v>0</v>
      </c>
      <c r="AS247" s="962" t="e">
        <f t="shared" si="233"/>
        <v>#DIV/0!</v>
      </c>
      <c r="AT247" s="938">
        <f>'Receita-Despesa'!Q250</f>
        <v>0</v>
      </c>
      <c r="AU247" s="960"/>
      <c r="AV247" s="961">
        <f t="shared" si="222"/>
        <v>0</v>
      </c>
      <c r="AW247" s="962" t="e">
        <f t="shared" si="234"/>
        <v>#DIV/0!</v>
      </c>
      <c r="AX247" s="938">
        <f>'Receita-Despesa'!R250</f>
        <v>0</v>
      </c>
      <c r="AY247" s="960"/>
      <c r="AZ247" s="961">
        <f t="shared" si="223"/>
        <v>0</v>
      </c>
      <c r="BA247" s="962" t="e">
        <f t="shared" si="235"/>
        <v>#DIV/0!</v>
      </c>
      <c r="BB247" s="924">
        <f t="shared" si="181"/>
        <v>0</v>
      </c>
      <c r="BC247" s="925">
        <f t="shared" si="181"/>
        <v>0</v>
      </c>
      <c r="BD247" s="926">
        <f t="shared" si="182"/>
        <v>0</v>
      </c>
      <c r="BE247" s="963" t="e">
        <f t="shared" si="236"/>
        <v>#DIV/0!</v>
      </c>
      <c r="BF247" s="220"/>
      <c r="BG247" s="226"/>
      <c r="BH247" s="220"/>
      <c r="BI247" s="227"/>
      <c r="BJ247" s="237"/>
      <c r="BK247" s="237"/>
      <c r="BL247" s="237"/>
      <c r="BM247" s="237"/>
      <c r="BN247" s="249"/>
      <c r="BO247" s="237"/>
      <c r="BP247" s="237"/>
      <c r="BQ247" s="237"/>
      <c r="BR247" s="237"/>
      <c r="BS247" s="239"/>
      <c r="BU247" s="100"/>
      <c r="BV247" s="100"/>
    </row>
    <row r="248" spans="1:74" x14ac:dyDescent="0.3">
      <c r="A248" s="874"/>
      <c r="B248" s="234"/>
      <c r="C248" s="104"/>
      <c r="D248" s="581" t="str">
        <f>'Receita-Despesa'!D251</f>
        <v xml:space="preserve">      5- Descartáveis do SND</v>
      </c>
      <c r="E248" s="588"/>
      <c r="F248" s="938">
        <f>'Receita-Despesa'!G251</f>
        <v>8215.0000000000018</v>
      </c>
      <c r="G248" s="960"/>
      <c r="H248" s="961">
        <f t="shared" si="180"/>
        <v>-8215.0000000000018</v>
      </c>
      <c r="I248" s="962">
        <f t="shared" si="224"/>
        <v>-1</v>
      </c>
      <c r="J248" s="938">
        <f>'Receita-Despesa'!H251</f>
        <v>7685.0000000000018</v>
      </c>
      <c r="K248" s="960"/>
      <c r="L248" s="961">
        <f t="shared" si="213"/>
        <v>-7685.0000000000018</v>
      </c>
      <c r="M248" s="962">
        <f t="shared" si="225"/>
        <v>-1</v>
      </c>
      <c r="N248" s="938">
        <f>'Receita-Despesa'!I251</f>
        <v>8215.0000000000018</v>
      </c>
      <c r="O248" s="960"/>
      <c r="P248" s="961">
        <f t="shared" si="214"/>
        <v>-8215.0000000000018</v>
      </c>
      <c r="Q248" s="962">
        <f t="shared" si="226"/>
        <v>-1</v>
      </c>
      <c r="R248" s="938">
        <f>'Receita-Despesa'!J251</f>
        <v>7950.0000000000018</v>
      </c>
      <c r="S248" s="960"/>
      <c r="T248" s="961">
        <f t="shared" si="215"/>
        <v>-7950.0000000000018</v>
      </c>
      <c r="U248" s="962">
        <f t="shared" si="227"/>
        <v>-1</v>
      </c>
      <c r="V248" s="938">
        <f>'Receita-Despesa'!K251</f>
        <v>8215.0000000000018</v>
      </c>
      <c r="W248" s="960"/>
      <c r="X248" s="961">
        <f t="shared" si="216"/>
        <v>-8215.0000000000018</v>
      </c>
      <c r="Y248" s="962">
        <f t="shared" si="228"/>
        <v>-1</v>
      </c>
      <c r="Z248" s="938">
        <f>'Receita-Despesa'!L251</f>
        <v>7950.0000000000018</v>
      </c>
      <c r="AA248" s="960"/>
      <c r="AB248" s="961">
        <f t="shared" si="217"/>
        <v>-7950.0000000000018</v>
      </c>
      <c r="AC248" s="962">
        <f t="shared" si="229"/>
        <v>-1</v>
      </c>
      <c r="AD248" s="938">
        <f>'Receita-Despesa'!M251</f>
        <v>8215.0000000000018</v>
      </c>
      <c r="AE248" s="960"/>
      <c r="AF248" s="961">
        <f t="shared" si="218"/>
        <v>-8215.0000000000018</v>
      </c>
      <c r="AG248" s="962">
        <f t="shared" si="230"/>
        <v>-1</v>
      </c>
      <c r="AH248" s="938">
        <f>'Receita-Despesa'!N251</f>
        <v>8215.0000000000018</v>
      </c>
      <c r="AI248" s="960"/>
      <c r="AJ248" s="961">
        <f t="shared" si="219"/>
        <v>-8215.0000000000018</v>
      </c>
      <c r="AK248" s="962">
        <f t="shared" si="231"/>
        <v>-1</v>
      </c>
      <c r="AL248" s="938">
        <f>'Receita-Despesa'!O251</f>
        <v>7950.0000000000018</v>
      </c>
      <c r="AM248" s="960"/>
      <c r="AN248" s="961">
        <f t="shared" si="220"/>
        <v>-7950.0000000000018</v>
      </c>
      <c r="AO248" s="962">
        <f t="shared" si="232"/>
        <v>-1</v>
      </c>
      <c r="AP248" s="938">
        <f>'Receita-Despesa'!P251</f>
        <v>8215.0000000000018</v>
      </c>
      <c r="AQ248" s="960"/>
      <c r="AR248" s="961">
        <f t="shared" si="221"/>
        <v>-8215.0000000000018</v>
      </c>
      <c r="AS248" s="962">
        <f t="shared" si="233"/>
        <v>-1</v>
      </c>
      <c r="AT248" s="938">
        <f>'Receita-Despesa'!Q251</f>
        <v>7950.0000000000018</v>
      </c>
      <c r="AU248" s="960"/>
      <c r="AV248" s="961">
        <f t="shared" si="222"/>
        <v>-7950.0000000000018</v>
      </c>
      <c r="AW248" s="962">
        <f t="shared" si="234"/>
        <v>-1</v>
      </c>
      <c r="AX248" s="938">
        <f>'Receita-Despesa'!R251</f>
        <v>8215.0000000000018</v>
      </c>
      <c r="AY248" s="960"/>
      <c r="AZ248" s="961">
        <f t="shared" si="223"/>
        <v>-8215.0000000000018</v>
      </c>
      <c r="BA248" s="962">
        <f t="shared" si="235"/>
        <v>-1</v>
      </c>
      <c r="BB248" s="924">
        <f t="shared" si="181"/>
        <v>96990.000000000015</v>
      </c>
      <c r="BC248" s="925">
        <f t="shared" si="181"/>
        <v>0</v>
      </c>
      <c r="BD248" s="926">
        <f t="shared" si="182"/>
        <v>-96990.000000000015</v>
      </c>
      <c r="BE248" s="963">
        <f t="shared" si="236"/>
        <v>-1</v>
      </c>
      <c r="BF248" s="220"/>
      <c r="BG248" s="226"/>
      <c r="BH248" s="220"/>
      <c r="BI248" s="227"/>
      <c r="BJ248" s="237"/>
      <c r="BK248" s="237"/>
      <c r="BL248" s="237"/>
      <c r="BM248" s="237"/>
      <c r="BN248" s="249"/>
      <c r="BO248" s="237"/>
      <c r="BP248" s="237"/>
      <c r="BQ248" s="237"/>
      <c r="BR248" s="237"/>
      <c r="BS248" s="239"/>
      <c r="BU248" s="100"/>
      <c r="BV248" s="100"/>
    </row>
    <row r="249" spans="1:74" s="233" customFormat="1" x14ac:dyDescent="0.3">
      <c r="A249" s="875"/>
      <c r="B249" s="231"/>
      <c r="C249" s="148"/>
      <c r="D249" s="718" t="str">
        <f>'Receita-Despesa'!D252</f>
        <v xml:space="preserve">4.2.1.14.Telefone </v>
      </c>
      <c r="E249" s="561"/>
      <c r="F249" s="930">
        <f>'Receita-Despesa'!G252</f>
        <v>7236.1643835616433</v>
      </c>
      <c r="G249" s="977"/>
      <c r="H249" s="942">
        <f t="shared" si="180"/>
        <v>-7236.1643835616433</v>
      </c>
      <c r="I249" s="975">
        <f t="shared" si="224"/>
        <v>-1</v>
      </c>
      <c r="J249" s="930">
        <f>'Receita-Despesa'!H252</f>
        <v>6769.3150684931506</v>
      </c>
      <c r="K249" s="977"/>
      <c r="L249" s="942">
        <f t="shared" si="213"/>
        <v>-6769.3150684931506</v>
      </c>
      <c r="M249" s="975">
        <f t="shared" si="225"/>
        <v>-1</v>
      </c>
      <c r="N249" s="930">
        <f>'Receita-Despesa'!I252</f>
        <v>7236.1643835616433</v>
      </c>
      <c r="O249" s="977"/>
      <c r="P249" s="942">
        <f t="shared" si="214"/>
        <v>-7236.1643835616433</v>
      </c>
      <c r="Q249" s="975">
        <f t="shared" si="226"/>
        <v>-1</v>
      </c>
      <c r="R249" s="930">
        <f>'Receita-Despesa'!J252</f>
        <v>7002.7397260273965</v>
      </c>
      <c r="S249" s="977"/>
      <c r="T249" s="942">
        <f t="shared" si="215"/>
        <v>-7002.7397260273965</v>
      </c>
      <c r="U249" s="975">
        <f t="shared" si="227"/>
        <v>-1</v>
      </c>
      <c r="V249" s="930">
        <f>'Receita-Despesa'!K252</f>
        <v>7236.1643835616433</v>
      </c>
      <c r="W249" s="977"/>
      <c r="X249" s="942">
        <f t="shared" si="216"/>
        <v>-7236.1643835616433</v>
      </c>
      <c r="Y249" s="975">
        <f t="shared" si="228"/>
        <v>-1</v>
      </c>
      <c r="Z249" s="930">
        <f>'Receita-Despesa'!L252</f>
        <v>7002.7397260273965</v>
      </c>
      <c r="AA249" s="977"/>
      <c r="AB249" s="942">
        <f t="shared" si="217"/>
        <v>-7002.7397260273965</v>
      </c>
      <c r="AC249" s="975">
        <f t="shared" si="229"/>
        <v>-1</v>
      </c>
      <c r="AD249" s="930">
        <f>'Receita-Despesa'!M252</f>
        <v>7236.1643835616433</v>
      </c>
      <c r="AE249" s="977"/>
      <c r="AF249" s="942">
        <f t="shared" si="218"/>
        <v>-7236.1643835616433</v>
      </c>
      <c r="AG249" s="975">
        <f t="shared" si="230"/>
        <v>-1</v>
      </c>
      <c r="AH249" s="930">
        <f>'Receita-Despesa'!N252</f>
        <v>7236.1643835616433</v>
      </c>
      <c r="AI249" s="977"/>
      <c r="AJ249" s="942">
        <f t="shared" si="219"/>
        <v>-7236.1643835616433</v>
      </c>
      <c r="AK249" s="975">
        <f t="shared" si="231"/>
        <v>-1</v>
      </c>
      <c r="AL249" s="930">
        <f>'Receita-Despesa'!O252</f>
        <v>7002.7397260273965</v>
      </c>
      <c r="AM249" s="977"/>
      <c r="AN249" s="942">
        <f t="shared" si="220"/>
        <v>-7002.7397260273965</v>
      </c>
      <c r="AO249" s="975">
        <f t="shared" si="232"/>
        <v>-1</v>
      </c>
      <c r="AP249" s="930">
        <f>'Receita-Despesa'!P252</f>
        <v>7236.1643835616433</v>
      </c>
      <c r="AQ249" s="977"/>
      <c r="AR249" s="942">
        <f t="shared" si="221"/>
        <v>-7236.1643835616433</v>
      </c>
      <c r="AS249" s="975">
        <f t="shared" si="233"/>
        <v>-1</v>
      </c>
      <c r="AT249" s="930">
        <f>'Receita-Despesa'!Q252</f>
        <v>7002.7397260273965</v>
      </c>
      <c r="AU249" s="977"/>
      <c r="AV249" s="942">
        <f t="shared" si="222"/>
        <v>-7002.7397260273965</v>
      </c>
      <c r="AW249" s="975">
        <f t="shared" si="234"/>
        <v>-1</v>
      </c>
      <c r="AX249" s="930">
        <f>'Receita-Despesa'!R252</f>
        <v>7236.1643835616433</v>
      </c>
      <c r="AY249" s="977"/>
      <c r="AZ249" s="942">
        <f t="shared" si="223"/>
        <v>-7236.1643835616433</v>
      </c>
      <c r="BA249" s="975">
        <f t="shared" si="235"/>
        <v>-1</v>
      </c>
      <c r="BB249" s="924">
        <f t="shared" si="181"/>
        <v>85433.42465753424</v>
      </c>
      <c r="BC249" s="925">
        <f t="shared" si="181"/>
        <v>0</v>
      </c>
      <c r="BD249" s="926">
        <f t="shared" si="182"/>
        <v>-85433.42465753424</v>
      </c>
      <c r="BE249" s="963">
        <f t="shared" si="236"/>
        <v>-1</v>
      </c>
      <c r="BF249" s="230"/>
      <c r="BG249" s="219"/>
      <c r="BH249" s="230"/>
      <c r="BI249" s="248"/>
      <c r="BJ249" s="239"/>
      <c r="BK249" s="239"/>
      <c r="BL249" s="239"/>
      <c r="BM249" s="239"/>
      <c r="BN249" s="289"/>
      <c r="BO249" s="239"/>
      <c r="BP249" s="239"/>
      <c r="BQ249" s="239"/>
      <c r="BR249" s="239"/>
      <c r="BS249" s="239"/>
      <c r="BU249" s="103"/>
      <c r="BV249" s="103"/>
    </row>
    <row r="250" spans="1:74" s="233" customFormat="1" x14ac:dyDescent="0.3">
      <c r="A250" s="875"/>
      <c r="B250" s="231"/>
      <c r="C250" s="148"/>
      <c r="D250" s="718" t="str">
        <f>'Receita-Despesa'!D253</f>
        <v xml:space="preserve">4.2.1.15.Água </v>
      </c>
      <c r="E250" s="561"/>
      <c r="F250" s="930">
        <f>'Receita-Despesa'!G253</f>
        <v>19568.219178082192</v>
      </c>
      <c r="G250" s="977"/>
      <c r="H250" s="942">
        <f t="shared" si="180"/>
        <v>-19568.219178082192</v>
      </c>
      <c r="I250" s="975">
        <f t="shared" si="224"/>
        <v>-1</v>
      </c>
      <c r="J250" s="930">
        <f>'Receita-Despesa'!H253</f>
        <v>18305.753424657534</v>
      </c>
      <c r="K250" s="977"/>
      <c r="L250" s="942">
        <f t="shared" si="213"/>
        <v>-18305.753424657534</v>
      </c>
      <c r="M250" s="975">
        <f t="shared" si="225"/>
        <v>-1</v>
      </c>
      <c r="N250" s="930">
        <f>'Receita-Despesa'!I253</f>
        <v>19568.219178082192</v>
      </c>
      <c r="O250" s="977"/>
      <c r="P250" s="942">
        <f t="shared" si="214"/>
        <v>-19568.219178082192</v>
      </c>
      <c r="Q250" s="975">
        <f t="shared" si="226"/>
        <v>-1</v>
      </c>
      <c r="R250" s="930">
        <f>'Receita-Despesa'!J253</f>
        <v>18936.986301369863</v>
      </c>
      <c r="S250" s="977"/>
      <c r="T250" s="942">
        <f t="shared" si="215"/>
        <v>-18936.986301369863</v>
      </c>
      <c r="U250" s="975">
        <f t="shared" si="227"/>
        <v>-1</v>
      </c>
      <c r="V250" s="930">
        <f>'Receita-Despesa'!K253</f>
        <v>19568.219178082192</v>
      </c>
      <c r="W250" s="977"/>
      <c r="X250" s="942">
        <f t="shared" si="216"/>
        <v>-19568.219178082192</v>
      </c>
      <c r="Y250" s="975">
        <f t="shared" si="228"/>
        <v>-1</v>
      </c>
      <c r="Z250" s="930">
        <f>'Receita-Despesa'!L253</f>
        <v>18936.986301369863</v>
      </c>
      <c r="AA250" s="977"/>
      <c r="AB250" s="942">
        <f t="shared" si="217"/>
        <v>-18936.986301369863</v>
      </c>
      <c r="AC250" s="975">
        <f t="shared" si="229"/>
        <v>-1</v>
      </c>
      <c r="AD250" s="930">
        <f>'Receita-Despesa'!M253</f>
        <v>19568.219178082192</v>
      </c>
      <c r="AE250" s="977"/>
      <c r="AF250" s="942">
        <f t="shared" si="218"/>
        <v>-19568.219178082192</v>
      </c>
      <c r="AG250" s="975">
        <f t="shared" si="230"/>
        <v>-1</v>
      </c>
      <c r="AH250" s="930">
        <f>'Receita-Despesa'!N253</f>
        <v>19568.219178082192</v>
      </c>
      <c r="AI250" s="977"/>
      <c r="AJ250" s="942">
        <f t="shared" si="219"/>
        <v>-19568.219178082192</v>
      </c>
      <c r="AK250" s="975">
        <f t="shared" si="231"/>
        <v>-1</v>
      </c>
      <c r="AL250" s="930">
        <f>'Receita-Despesa'!O253</f>
        <v>18936.986301369863</v>
      </c>
      <c r="AM250" s="977"/>
      <c r="AN250" s="942">
        <f t="shared" si="220"/>
        <v>-18936.986301369863</v>
      </c>
      <c r="AO250" s="975">
        <f t="shared" si="232"/>
        <v>-1</v>
      </c>
      <c r="AP250" s="930">
        <f>'Receita-Despesa'!P253</f>
        <v>19568.219178082192</v>
      </c>
      <c r="AQ250" s="977"/>
      <c r="AR250" s="942">
        <f t="shared" si="221"/>
        <v>-19568.219178082192</v>
      </c>
      <c r="AS250" s="975">
        <f t="shared" si="233"/>
        <v>-1</v>
      </c>
      <c r="AT250" s="930">
        <f>'Receita-Despesa'!Q253</f>
        <v>18936.986301369863</v>
      </c>
      <c r="AU250" s="977"/>
      <c r="AV250" s="942">
        <f t="shared" si="222"/>
        <v>-18936.986301369863</v>
      </c>
      <c r="AW250" s="975">
        <f t="shared" si="234"/>
        <v>-1</v>
      </c>
      <c r="AX250" s="930">
        <f>'Receita-Despesa'!R253</f>
        <v>19568.219178082192</v>
      </c>
      <c r="AY250" s="977"/>
      <c r="AZ250" s="942">
        <f t="shared" si="223"/>
        <v>-19568.219178082192</v>
      </c>
      <c r="BA250" s="975">
        <f t="shared" si="235"/>
        <v>-1</v>
      </c>
      <c r="BB250" s="924">
        <f t="shared" si="181"/>
        <v>231031.23287671228</v>
      </c>
      <c r="BC250" s="925">
        <f t="shared" si="181"/>
        <v>0</v>
      </c>
      <c r="BD250" s="926">
        <f t="shared" si="182"/>
        <v>-231031.23287671228</v>
      </c>
      <c r="BE250" s="963">
        <f t="shared" si="236"/>
        <v>-1</v>
      </c>
      <c r="BF250" s="230"/>
      <c r="BG250" s="219"/>
      <c r="BH250" s="230"/>
      <c r="BI250" s="248"/>
      <c r="BJ250" s="239"/>
      <c r="BK250" s="239"/>
      <c r="BL250" s="239"/>
      <c r="BM250" s="239"/>
      <c r="BN250" s="289"/>
      <c r="BO250" s="239"/>
      <c r="BP250" s="239"/>
      <c r="BQ250" s="239"/>
      <c r="BR250" s="239"/>
      <c r="BS250" s="239"/>
      <c r="BU250" s="103"/>
      <c r="BV250" s="103"/>
    </row>
    <row r="251" spans="1:74" s="233" customFormat="1" x14ac:dyDescent="0.3">
      <c r="A251" s="875"/>
      <c r="B251" s="231"/>
      <c r="C251" s="148"/>
      <c r="D251" s="718" t="str">
        <f>'Receita-Despesa'!D254</f>
        <v xml:space="preserve">4.2.1.16.Energia Elétrica </v>
      </c>
      <c r="E251" s="561"/>
      <c r="F251" s="930">
        <f>'Receita-Despesa'!G254</f>
        <v>45863.013698630137</v>
      </c>
      <c r="G251" s="977"/>
      <c r="H251" s="942">
        <f t="shared" si="180"/>
        <v>-45863.013698630137</v>
      </c>
      <c r="I251" s="975">
        <f t="shared" si="224"/>
        <v>-1</v>
      </c>
      <c r="J251" s="930">
        <f>'Receita-Despesa'!H254</f>
        <v>42904.109589041094</v>
      </c>
      <c r="K251" s="977"/>
      <c r="L251" s="942">
        <f t="shared" si="213"/>
        <v>-42904.109589041094</v>
      </c>
      <c r="M251" s="975">
        <f t="shared" si="225"/>
        <v>-1</v>
      </c>
      <c r="N251" s="930">
        <f>'Receita-Despesa'!I254</f>
        <v>45863.013698630137</v>
      </c>
      <c r="O251" s="977"/>
      <c r="P251" s="942">
        <f t="shared" si="214"/>
        <v>-45863.013698630137</v>
      </c>
      <c r="Q251" s="975">
        <f t="shared" si="226"/>
        <v>-1</v>
      </c>
      <c r="R251" s="930">
        <f>'Receita-Despesa'!J254</f>
        <v>44383.561643835616</v>
      </c>
      <c r="S251" s="977"/>
      <c r="T251" s="942">
        <f t="shared" si="215"/>
        <v>-44383.561643835616</v>
      </c>
      <c r="U251" s="975">
        <f t="shared" si="227"/>
        <v>-1</v>
      </c>
      <c r="V251" s="930">
        <f>'Receita-Despesa'!K254</f>
        <v>45863.013698630137</v>
      </c>
      <c r="W251" s="977"/>
      <c r="X251" s="942">
        <f t="shared" si="216"/>
        <v>-45863.013698630137</v>
      </c>
      <c r="Y251" s="975">
        <f t="shared" si="228"/>
        <v>-1</v>
      </c>
      <c r="Z251" s="930">
        <f>'Receita-Despesa'!L254</f>
        <v>44383.561643835616</v>
      </c>
      <c r="AA251" s="977"/>
      <c r="AB251" s="942">
        <f t="shared" si="217"/>
        <v>-44383.561643835616</v>
      </c>
      <c r="AC251" s="975">
        <f t="shared" si="229"/>
        <v>-1</v>
      </c>
      <c r="AD251" s="930">
        <f>'Receita-Despesa'!M254</f>
        <v>45863.013698630137</v>
      </c>
      <c r="AE251" s="977"/>
      <c r="AF251" s="942">
        <f t="shared" si="218"/>
        <v>-45863.013698630137</v>
      </c>
      <c r="AG251" s="975">
        <f t="shared" si="230"/>
        <v>-1</v>
      </c>
      <c r="AH251" s="930">
        <f>'Receita-Despesa'!N254</f>
        <v>45863.013698630137</v>
      </c>
      <c r="AI251" s="977"/>
      <c r="AJ251" s="942">
        <f t="shared" si="219"/>
        <v>-45863.013698630137</v>
      </c>
      <c r="AK251" s="975">
        <f t="shared" si="231"/>
        <v>-1</v>
      </c>
      <c r="AL251" s="930">
        <f>'Receita-Despesa'!O254</f>
        <v>44383.561643835616</v>
      </c>
      <c r="AM251" s="977"/>
      <c r="AN251" s="942">
        <f t="shared" si="220"/>
        <v>-44383.561643835616</v>
      </c>
      <c r="AO251" s="975">
        <f t="shared" si="232"/>
        <v>-1</v>
      </c>
      <c r="AP251" s="930">
        <f>'Receita-Despesa'!P254</f>
        <v>45863.013698630137</v>
      </c>
      <c r="AQ251" s="977"/>
      <c r="AR251" s="942">
        <f t="shared" si="221"/>
        <v>-45863.013698630137</v>
      </c>
      <c r="AS251" s="975">
        <f t="shared" si="233"/>
        <v>-1</v>
      </c>
      <c r="AT251" s="930">
        <f>'Receita-Despesa'!Q254</f>
        <v>44383.561643835616</v>
      </c>
      <c r="AU251" s="977"/>
      <c r="AV251" s="942">
        <f t="shared" si="222"/>
        <v>-44383.561643835616</v>
      </c>
      <c r="AW251" s="975">
        <f t="shared" si="234"/>
        <v>-1</v>
      </c>
      <c r="AX251" s="930">
        <f>'Receita-Despesa'!R254</f>
        <v>45863.013698630137</v>
      </c>
      <c r="AY251" s="977"/>
      <c r="AZ251" s="942">
        <f t="shared" si="223"/>
        <v>-45863.013698630137</v>
      </c>
      <c r="BA251" s="975">
        <f t="shared" si="235"/>
        <v>-1</v>
      </c>
      <c r="BB251" s="924">
        <f t="shared" si="181"/>
        <v>541479.45205479453</v>
      </c>
      <c r="BC251" s="925">
        <f t="shared" si="181"/>
        <v>0</v>
      </c>
      <c r="BD251" s="926">
        <f t="shared" si="182"/>
        <v>-541479.45205479453</v>
      </c>
      <c r="BE251" s="963">
        <f t="shared" si="236"/>
        <v>-1</v>
      </c>
      <c r="BF251" s="230"/>
      <c r="BG251" s="219"/>
      <c r="BH251" s="230"/>
      <c r="BI251" s="248"/>
      <c r="BJ251" s="239"/>
      <c r="BK251" s="239"/>
      <c r="BL251" s="239"/>
      <c r="BM251" s="239"/>
      <c r="BN251" s="289"/>
      <c r="BO251" s="239"/>
      <c r="BP251" s="239"/>
      <c r="BQ251" s="239"/>
      <c r="BR251" s="239"/>
      <c r="BS251" s="239"/>
      <c r="BU251" s="103"/>
      <c r="BV251" s="103"/>
    </row>
    <row r="252" spans="1:74" x14ac:dyDescent="0.3">
      <c r="A252" s="874"/>
      <c r="B252" s="234"/>
      <c r="C252" s="104"/>
      <c r="D252" s="718" t="str">
        <f>'Receita-Despesa'!D255</f>
        <v xml:space="preserve">4.2.1.17.Aluguéis </v>
      </c>
      <c r="E252" s="561"/>
      <c r="F252" s="930">
        <f>SUM(F253:F257)</f>
        <v>17300</v>
      </c>
      <c r="G252" s="942">
        <f>SUM(G253:G257)</f>
        <v>0</v>
      </c>
      <c r="H252" s="942">
        <f t="shared" si="180"/>
        <v>-17300</v>
      </c>
      <c r="I252" s="943">
        <f t="shared" si="224"/>
        <v>-1</v>
      </c>
      <c r="J252" s="930">
        <f>SUM(J253:J257)</f>
        <v>17300</v>
      </c>
      <c r="K252" s="942">
        <f>SUM(K253:K257)</f>
        <v>0</v>
      </c>
      <c r="L252" s="942">
        <f t="shared" si="213"/>
        <v>-17300</v>
      </c>
      <c r="M252" s="943">
        <f t="shared" si="225"/>
        <v>-1</v>
      </c>
      <c r="N252" s="930">
        <f>SUM(N253:N257)</f>
        <v>17300</v>
      </c>
      <c r="O252" s="942">
        <f>SUM(O253:O257)</f>
        <v>0</v>
      </c>
      <c r="P252" s="942">
        <f t="shared" si="214"/>
        <v>-17300</v>
      </c>
      <c r="Q252" s="943">
        <f t="shared" si="226"/>
        <v>-1</v>
      </c>
      <c r="R252" s="930">
        <f>SUM(R253:R257)</f>
        <v>17375</v>
      </c>
      <c r="S252" s="942">
        <f>SUM(S253:S257)</f>
        <v>0</v>
      </c>
      <c r="T252" s="942">
        <f t="shared" si="215"/>
        <v>-17375</v>
      </c>
      <c r="U252" s="943">
        <f t="shared" si="227"/>
        <v>-1</v>
      </c>
      <c r="V252" s="930">
        <f>SUM(V253:V257)</f>
        <v>17375</v>
      </c>
      <c r="W252" s="942">
        <f>SUM(W253:W257)</f>
        <v>0</v>
      </c>
      <c r="X252" s="942">
        <f t="shared" si="216"/>
        <v>-17375</v>
      </c>
      <c r="Y252" s="943">
        <f t="shared" si="228"/>
        <v>-1</v>
      </c>
      <c r="Z252" s="930">
        <f>SUM(Z253:Z257)</f>
        <v>17375</v>
      </c>
      <c r="AA252" s="942">
        <f>SUM(AA253:AA257)</f>
        <v>0</v>
      </c>
      <c r="AB252" s="942">
        <f t="shared" si="217"/>
        <v>-17375</v>
      </c>
      <c r="AC252" s="943">
        <f t="shared" si="229"/>
        <v>-1</v>
      </c>
      <c r="AD252" s="930">
        <f>SUM(AD253:AD257)</f>
        <v>17375</v>
      </c>
      <c r="AE252" s="942">
        <f>SUM(AE253:AE257)</f>
        <v>0</v>
      </c>
      <c r="AF252" s="942">
        <f t="shared" si="218"/>
        <v>-17375</v>
      </c>
      <c r="AG252" s="943">
        <f t="shared" si="230"/>
        <v>-1</v>
      </c>
      <c r="AH252" s="930">
        <f>SUM(AH253:AH257)</f>
        <v>17375</v>
      </c>
      <c r="AI252" s="942">
        <f>SUM(AI253:AI257)</f>
        <v>0</v>
      </c>
      <c r="AJ252" s="942">
        <f t="shared" si="219"/>
        <v>-17375</v>
      </c>
      <c r="AK252" s="943">
        <f t="shared" si="231"/>
        <v>-1</v>
      </c>
      <c r="AL252" s="930">
        <f>SUM(AL253:AL257)</f>
        <v>17375</v>
      </c>
      <c r="AM252" s="942">
        <f>SUM(AM253:AM257)</f>
        <v>0</v>
      </c>
      <c r="AN252" s="942">
        <f t="shared" si="220"/>
        <v>-17375</v>
      </c>
      <c r="AO252" s="943">
        <f t="shared" si="232"/>
        <v>-1</v>
      </c>
      <c r="AP252" s="930">
        <f>SUM(AP253:AP257)</f>
        <v>17375</v>
      </c>
      <c r="AQ252" s="942">
        <f>SUM(AQ253:AQ257)</f>
        <v>0</v>
      </c>
      <c r="AR252" s="942">
        <f t="shared" si="221"/>
        <v>-17375</v>
      </c>
      <c r="AS252" s="943">
        <f t="shared" si="233"/>
        <v>-1</v>
      </c>
      <c r="AT252" s="930">
        <f>SUM(AT253:AT257)</f>
        <v>17375</v>
      </c>
      <c r="AU252" s="942">
        <f>SUM(AU253:AU257)</f>
        <v>0</v>
      </c>
      <c r="AV252" s="942">
        <f t="shared" si="222"/>
        <v>-17375</v>
      </c>
      <c r="AW252" s="943">
        <f t="shared" si="234"/>
        <v>-1</v>
      </c>
      <c r="AX252" s="930">
        <f>SUM(AX253:AX257)</f>
        <v>17375</v>
      </c>
      <c r="AY252" s="942">
        <f>SUM(AY253:AY257)</f>
        <v>0</v>
      </c>
      <c r="AZ252" s="942">
        <f t="shared" si="223"/>
        <v>-17375</v>
      </c>
      <c r="BA252" s="943">
        <f t="shared" si="235"/>
        <v>-1</v>
      </c>
      <c r="BB252" s="924">
        <f t="shared" si="181"/>
        <v>208275</v>
      </c>
      <c r="BC252" s="925">
        <f t="shared" si="181"/>
        <v>0</v>
      </c>
      <c r="BD252" s="926">
        <f t="shared" si="182"/>
        <v>-208275</v>
      </c>
      <c r="BE252" s="959">
        <f t="shared" si="236"/>
        <v>-1</v>
      </c>
      <c r="BF252" s="220"/>
      <c r="BG252" s="226"/>
      <c r="BH252" s="220"/>
      <c r="BI252" s="227"/>
      <c r="BJ252" s="237"/>
      <c r="BK252" s="237"/>
      <c r="BL252" s="237"/>
      <c r="BM252" s="237"/>
      <c r="BN252" s="249"/>
      <c r="BO252" s="237"/>
      <c r="BP252" s="237"/>
      <c r="BQ252" s="237"/>
      <c r="BR252" s="237"/>
      <c r="BS252" s="239"/>
      <c r="BU252" s="100"/>
      <c r="BV252" s="100"/>
    </row>
    <row r="253" spans="1:74" x14ac:dyDescent="0.3">
      <c r="A253" s="874"/>
      <c r="B253" s="234"/>
      <c r="C253" s="104"/>
      <c r="D253" s="581" t="str">
        <f>'Receita-Despesa'!D256</f>
        <v xml:space="preserve">       1- Equipamento Médico Hospitalar</v>
      </c>
      <c r="E253" s="587"/>
      <c r="F253" s="938">
        <f>'Receita-Despesa'!G256</f>
        <v>6500</v>
      </c>
      <c r="G253" s="960"/>
      <c r="H253" s="961">
        <f t="shared" si="180"/>
        <v>-6500</v>
      </c>
      <c r="I253" s="962">
        <f t="shared" si="224"/>
        <v>-1</v>
      </c>
      <c r="J253" s="938">
        <f>'Receita-Despesa'!H256</f>
        <v>6500</v>
      </c>
      <c r="K253" s="960"/>
      <c r="L253" s="961">
        <f t="shared" si="213"/>
        <v>-6500</v>
      </c>
      <c r="M253" s="962">
        <f t="shared" si="225"/>
        <v>-1</v>
      </c>
      <c r="N253" s="938">
        <f>'Receita-Despesa'!I256</f>
        <v>6500</v>
      </c>
      <c r="O253" s="960"/>
      <c r="P253" s="961">
        <f t="shared" si="214"/>
        <v>-6500</v>
      </c>
      <c r="Q253" s="962">
        <f t="shared" si="226"/>
        <v>-1</v>
      </c>
      <c r="R253" s="938">
        <f>'Receita-Despesa'!J256</f>
        <v>6500</v>
      </c>
      <c r="S253" s="960"/>
      <c r="T253" s="961">
        <f t="shared" si="215"/>
        <v>-6500</v>
      </c>
      <c r="U253" s="962">
        <f t="shared" si="227"/>
        <v>-1</v>
      </c>
      <c r="V253" s="938">
        <f>'Receita-Despesa'!K256</f>
        <v>6500</v>
      </c>
      <c r="W253" s="960"/>
      <c r="X253" s="961">
        <f t="shared" si="216"/>
        <v>-6500</v>
      </c>
      <c r="Y253" s="962">
        <f t="shared" si="228"/>
        <v>-1</v>
      </c>
      <c r="Z253" s="938">
        <f>'Receita-Despesa'!L256</f>
        <v>6500</v>
      </c>
      <c r="AA253" s="960"/>
      <c r="AB253" s="961">
        <f t="shared" si="217"/>
        <v>-6500</v>
      </c>
      <c r="AC253" s="962">
        <f t="shared" si="229"/>
        <v>-1</v>
      </c>
      <c r="AD253" s="938">
        <f>'Receita-Despesa'!M256</f>
        <v>6500</v>
      </c>
      <c r="AE253" s="960"/>
      <c r="AF253" s="961">
        <f t="shared" si="218"/>
        <v>-6500</v>
      </c>
      <c r="AG253" s="962">
        <f t="shared" si="230"/>
        <v>-1</v>
      </c>
      <c r="AH253" s="938">
        <f>'Receita-Despesa'!N256</f>
        <v>6500</v>
      </c>
      <c r="AI253" s="960"/>
      <c r="AJ253" s="961">
        <f t="shared" si="219"/>
        <v>-6500</v>
      </c>
      <c r="AK253" s="962">
        <f t="shared" si="231"/>
        <v>-1</v>
      </c>
      <c r="AL253" s="938">
        <f>'Receita-Despesa'!O256</f>
        <v>6500</v>
      </c>
      <c r="AM253" s="960"/>
      <c r="AN253" s="961">
        <f t="shared" si="220"/>
        <v>-6500</v>
      </c>
      <c r="AO253" s="962">
        <f t="shared" si="232"/>
        <v>-1</v>
      </c>
      <c r="AP253" s="938">
        <f>'Receita-Despesa'!P256</f>
        <v>6500</v>
      </c>
      <c r="AQ253" s="960"/>
      <c r="AR253" s="961">
        <f t="shared" si="221"/>
        <v>-6500</v>
      </c>
      <c r="AS253" s="962">
        <f t="shared" si="233"/>
        <v>-1</v>
      </c>
      <c r="AT253" s="938">
        <f>'Receita-Despesa'!Q256</f>
        <v>6500</v>
      </c>
      <c r="AU253" s="960"/>
      <c r="AV253" s="961">
        <f t="shared" si="222"/>
        <v>-6500</v>
      </c>
      <c r="AW253" s="962">
        <f t="shared" si="234"/>
        <v>-1</v>
      </c>
      <c r="AX253" s="938">
        <f>'Receita-Despesa'!R256</f>
        <v>6500</v>
      </c>
      <c r="AY253" s="960"/>
      <c r="AZ253" s="961">
        <f t="shared" si="223"/>
        <v>-6500</v>
      </c>
      <c r="BA253" s="962">
        <f t="shared" si="235"/>
        <v>-1</v>
      </c>
      <c r="BB253" s="924">
        <f t="shared" si="181"/>
        <v>78000</v>
      </c>
      <c r="BC253" s="925">
        <f t="shared" si="181"/>
        <v>0</v>
      </c>
      <c r="BD253" s="926">
        <f t="shared" si="182"/>
        <v>-78000</v>
      </c>
      <c r="BE253" s="963">
        <f t="shared" si="236"/>
        <v>-1</v>
      </c>
      <c r="BF253" s="220"/>
      <c r="BG253" s="226"/>
      <c r="BH253" s="220"/>
      <c r="BI253" s="227"/>
      <c r="BJ253" s="237"/>
      <c r="BK253" s="237"/>
      <c r="BL253" s="237"/>
      <c r="BM253" s="237"/>
      <c r="BN253" s="249"/>
      <c r="BO253" s="237"/>
      <c r="BP253" s="237"/>
      <c r="BQ253" s="237"/>
      <c r="BR253" s="237"/>
      <c r="BS253" s="239"/>
      <c r="BU253" s="100"/>
      <c r="BV253" s="100"/>
    </row>
    <row r="254" spans="1:74" x14ac:dyDescent="0.3">
      <c r="A254" s="874"/>
      <c r="B254" s="234"/>
      <c r="C254" s="104"/>
      <c r="D254" s="581" t="str">
        <f>'Receita-Despesa'!D257</f>
        <v xml:space="preserve">       2- Containers</v>
      </c>
      <c r="E254" s="590"/>
      <c r="F254" s="938">
        <f>'Receita-Despesa'!G257</f>
        <v>1350</v>
      </c>
      <c r="G254" s="960"/>
      <c r="H254" s="961">
        <f t="shared" si="180"/>
        <v>-1350</v>
      </c>
      <c r="I254" s="962">
        <f t="shared" si="224"/>
        <v>-1</v>
      </c>
      <c r="J254" s="938">
        <f>'Receita-Despesa'!H257</f>
        <v>1350</v>
      </c>
      <c r="K254" s="960"/>
      <c r="L254" s="961">
        <f t="shared" si="213"/>
        <v>-1350</v>
      </c>
      <c r="M254" s="962">
        <f t="shared" si="225"/>
        <v>-1</v>
      </c>
      <c r="N254" s="938">
        <f>'Receita-Despesa'!I257</f>
        <v>1350</v>
      </c>
      <c r="O254" s="960"/>
      <c r="P254" s="961">
        <f t="shared" si="214"/>
        <v>-1350</v>
      </c>
      <c r="Q254" s="962">
        <f t="shared" si="226"/>
        <v>-1</v>
      </c>
      <c r="R254" s="938">
        <f>'Receita-Despesa'!J257</f>
        <v>1425</v>
      </c>
      <c r="S254" s="960"/>
      <c r="T254" s="961">
        <f t="shared" si="215"/>
        <v>-1425</v>
      </c>
      <c r="U254" s="962">
        <f t="shared" si="227"/>
        <v>-1</v>
      </c>
      <c r="V254" s="938">
        <f>'Receita-Despesa'!K257</f>
        <v>1425</v>
      </c>
      <c r="W254" s="960"/>
      <c r="X254" s="961">
        <f t="shared" si="216"/>
        <v>-1425</v>
      </c>
      <c r="Y254" s="962">
        <f t="shared" si="228"/>
        <v>-1</v>
      </c>
      <c r="Z254" s="938">
        <f>'Receita-Despesa'!L257</f>
        <v>1425</v>
      </c>
      <c r="AA254" s="960"/>
      <c r="AB254" s="961">
        <f t="shared" si="217"/>
        <v>-1425</v>
      </c>
      <c r="AC254" s="962">
        <f t="shared" si="229"/>
        <v>-1</v>
      </c>
      <c r="AD254" s="938">
        <f>'Receita-Despesa'!M257</f>
        <v>1425</v>
      </c>
      <c r="AE254" s="960"/>
      <c r="AF254" s="961">
        <f t="shared" si="218"/>
        <v>-1425</v>
      </c>
      <c r="AG254" s="962">
        <f t="shared" si="230"/>
        <v>-1</v>
      </c>
      <c r="AH254" s="938">
        <f>'Receita-Despesa'!N257</f>
        <v>1425</v>
      </c>
      <c r="AI254" s="960"/>
      <c r="AJ254" s="961">
        <f t="shared" si="219"/>
        <v>-1425</v>
      </c>
      <c r="AK254" s="962">
        <f t="shared" si="231"/>
        <v>-1</v>
      </c>
      <c r="AL254" s="938">
        <f>'Receita-Despesa'!O257</f>
        <v>1425</v>
      </c>
      <c r="AM254" s="960"/>
      <c r="AN254" s="961">
        <f t="shared" si="220"/>
        <v>-1425</v>
      </c>
      <c r="AO254" s="962">
        <f t="shared" si="232"/>
        <v>-1</v>
      </c>
      <c r="AP254" s="938">
        <f>'Receita-Despesa'!P257</f>
        <v>1425</v>
      </c>
      <c r="AQ254" s="960"/>
      <c r="AR254" s="961">
        <f t="shared" si="221"/>
        <v>-1425</v>
      </c>
      <c r="AS254" s="962">
        <f t="shared" si="233"/>
        <v>-1</v>
      </c>
      <c r="AT254" s="938">
        <f>'Receita-Despesa'!Q257</f>
        <v>1425</v>
      </c>
      <c r="AU254" s="960"/>
      <c r="AV254" s="961">
        <f t="shared" si="222"/>
        <v>-1425</v>
      </c>
      <c r="AW254" s="962">
        <f t="shared" si="234"/>
        <v>-1</v>
      </c>
      <c r="AX254" s="938">
        <f>'Receita-Despesa'!R257</f>
        <v>1425</v>
      </c>
      <c r="AY254" s="960"/>
      <c r="AZ254" s="961">
        <f t="shared" si="223"/>
        <v>-1425</v>
      </c>
      <c r="BA254" s="962">
        <f t="shared" si="235"/>
        <v>-1</v>
      </c>
      <c r="BB254" s="924">
        <f t="shared" si="181"/>
        <v>16875</v>
      </c>
      <c r="BC254" s="925">
        <f t="shared" si="181"/>
        <v>0</v>
      </c>
      <c r="BD254" s="926">
        <f t="shared" si="182"/>
        <v>-16875</v>
      </c>
      <c r="BE254" s="963">
        <f t="shared" si="236"/>
        <v>-1</v>
      </c>
      <c r="BF254" s="220"/>
      <c r="BG254" s="226"/>
      <c r="BH254" s="220"/>
      <c r="BI254" s="227"/>
      <c r="BJ254" s="237"/>
      <c r="BK254" s="237"/>
      <c r="BL254" s="237"/>
      <c r="BM254" s="237"/>
      <c r="BN254" s="249"/>
      <c r="BO254" s="237"/>
      <c r="BP254" s="237"/>
      <c r="BQ254" s="237"/>
      <c r="BR254" s="237"/>
      <c r="BS254" s="239"/>
      <c r="BU254" s="100"/>
      <c r="BV254" s="100"/>
    </row>
    <row r="255" spans="1:74" x14ac:dyDescent="0.3">
      <c r="A255" s="874"/>
      <c r="B255" s="234"/>
      <c r="C255" s="104"/>
      <c r="D255" s="581" t="str">
        <f>'Receita-Despesa'!D258</f>
        <v xml:space="preserve">       3- Impressoras</v>
      </c>
      <c r="E255" s="590"/>
      <c r="F255" s="938">
        <f>'Receita-Despesa'!G258</f>
        <v>6250</v>
      </c>
      <c r="G255" s="960"/>
      <c r="H255" s="961">
        <f t="shared" si="180"/>
        <v>-6250</v>
      </c>
      <c r="I255" s="962">
        <f t="shared" si="224"/>
        <v>-1</v>
      </c>
      <c r="J255" s="938">
        <f>'Receita-Despesa'!H258</f>
        <v>6250</v>
      </c>
      <c r="K255" s="960"/>
      <c r="L255" s="961">
        <f t="shared" si="213"/>
        <v>-6250</v>
      </c>
      <c r="M255" s="962">
        <f t="shared" si="225"/>
        <v>-1</v>
      </c>
      <c r="N255" s="938">
        <f>'Receita-Despesa'!I258</f>
        <v>6250</v>
      </c>
      <c r="O255" s="960"/>
      <c r="P255" s="961">
        <f t="shared" si="214"/>
        <v>-6250</v>
      </c>
      <c r="Q255" s="962">
        <f t="shared" si="226"/>
        <v>-1</v>
      </c>
      <c r="R255" s="938">
        <f>'Receita-Despesa'!J258</f>
        <v>6250</v>
      </c>
      <c r="S255" s="960"/>
      <c r="T255" s="961">
        <f t="shared" si="215"/>
        <v>-6250</v>
      </c>
      <c r="U255" s="962">
        <f t="shared" si="227"/>
        <v>-1</v>
      </c>
      <c r="V255" s="938">
        <f>'Receita-Despesa'!K258</f>
        <v>6250</v>
      </c>
      <c r="W255" s="960"/>
      <c r="X255" s="961">
        <f t="shared" si="216"/>
        <v>-6250</v>
      </c>
      <c r="Y255" s="962">
        <f t="shared" si="228"/>
        <v>-1</v>
      </c>
      <c r="Z255" s="938">
        <f>'Receita-Despesa'!L258</f>
        <v>6250</v>
      </c>
      <c r="AA255" s="960"/>
      <c r="AB255" s="961">
        <f t="shared" si="217"/>
        <v>-6250</v>
      </c>
      <c r="AC255" s="962">
        <f t="shared" si="229"/>
        <v>-1</v>
      </c>
      <c r="AD255" s="938">
        <f>'Receita-Despesa'!M258</f>
        <v>6250</v>
      </c>
      <c r="AE255" s="960"/>
      <c r="AF255" s="961">
        <f t="shared" si="218"/>
        <v>-6250</v>
      </c>
      <c r="AG255" s="962">
        <f t="shared" si="230"/>
        <v>-1</v>
      </c>
      <c r="AH255" s="938">
        <f>'Receita-Despesa'!N258</f>
        <v>6250</v>
      </c>
      <c r="AI255" s="960"/>
      <c r="AJ255" s="961">
        <f t="shared" si="219"/>
        <v>-6250</v>
      </c>
      <c r="AK255" s="962">
        <f t="shared" si="231"/>
        <v>-1</v>
      </c>
      <c r="AL255" s="938">
        <f>'Receita-Despesa'!O258</f>
        <v>6250</v>
      </c>
      <c r="AM255" s="960"/>
      <c r="AN255" s="961">
        <f t="shared" si="220"/>
        <v>-6250</v>
      </c>
      <c r="AO255" s="962">
        <f t="shared" si="232"/>
        <v>-1</v>
      </c>
      <c r="AP255" s="938">
        <f>'Receita-Despesa'!P258</f>
        <v>6250</v>
      </c>
      <c r="AQ255" s="960"/>
      <c r="AR255" s="961">
        <f t="shared" si="221"/>
        <v>-6250</v>
      </c>
      <c r="AS255" s="962">
        <f t="shared" si="233"/>
        <v>-1</v>
      </c>
      <c r="AT255" s="938">
        <f>'Receita-Despesa'!Q258</f>
        <v>6250</v>
      </c>
      <c r="AU255" s="960"/>
      <c r="AV255" s="961">
        <f t="shared" si="222"/>
        <v>-6250</v>
      </c>
      <c r="AW255" s="962">
        <f t="shared" si="234"/>
        <v>-1</v>
      </c>
      <c r="AX255" s="938">
        <f>'Receita-Despesa'!R258</f>
        <v>6250</v>
      </c>
      <c r="AY255" s="960"/>
      <c r="AZ255" s="961">
        <f t="shared" si="223"/>
        <v>-6250</v>
      </c>
      <c r="BA255" s="962">
        <f t="shared" si="235"/>
        <v>-1</v>
      </c>
      <c r="BB255" s="924">
        <f t="shared" si="181"/>
        <v>75000</v>
      </c>
      <c r="BC255" s="925">
        <f t="shared" si="181"/>
        <v>0</v>
      </c>
      <c r="BD255" s="926">
        <f t="shared" si="182"/>
        <v>-75000</v>
      </c>
      <c r="BE255" s="963">
        <f t="shared" si="236"/>
        <v>-1</v>
      </c>
      <c r="BF255" s="220"/>
      <c r="BG255" s="226"/>
      <c r="BH255" s="220"/>
      <c r="BI255" s="227"/>
      <c r="BJ255" s="237"/>
      <c r="BK255" s="237"/>
      <c r="BL255" s="237"/>
      <c r="BM255" s="237"/>
      <c r="BN255" s="249"/>
      <c r="BO255" s="237"/>
      <c r="BP255" s="237"/>
      <c r="BQ255" s="237"/>
      <c r="BR255" s="237"/>
      <c r="BS255" s="239"/>
      <c r="BU255" s="100"/>
      <c r="BV255" s="100"/>
    </row>
    <row r="256" spans="1:74" x14ac:dyDescent="0.3">
      <c r="A256" s="874"/>
      <c r="B256" s="234"/>
      <c r="C256" s="104"/>
      <c r="D256" s="581" t="str">
        <f>'Receita-Despesa'!D259</f>
        <v xml:space="preserve">      4- Cilindros e tanque para gases medicinais</v>
      </c>
      <c r="E256" s="590"/>
      <c r="F256" s="938">
        <f>'Receita-Despesa'!G259</f>
        <v>3200</v>
      </c>
      <c r="G256" s="960"/>
      <c r="H256" s="961">
        <f t="shared" si="180"/>
        <v>-3200</v>
      </c>
      <c r="I256" s="962">
        <f t="shared" si="224"/>
        <v>-1</v>
      </c>
      <c r="J256" s="938">
        <f>'Receita-Despesa'!H259</f>
        <v>3200</v>
      </c>
      <c r="K256" s="960"/>
      <c r="L256" s="961">
        <f t="shared" si="213"/>
        <v>-3200</v>
      </c>
      <c r="M256" s="962">
        <f t="shared" si="225"/>
        <v>-1</v>
      </c>
      <c r="N256" s="938">
        <f>'Receita-Despesa'!I259</f>
        <v>3200</v>
      </c>
      <c r="O256" s="960"/>
      <c r="P256" s="961">
        <f t="shared" si="214"/>
        <v>-3200</v>
      </c>
      <c r="Q256" s="962">
        <f t="shared" si="226"/>
        <v>-1</v>
      </c>
      <c r="R256" s="938">
        <f>'Receita-Despesa'!J259</f>
        <v>3200</v>
      </c>
      <c r="S256" s="960"/>
      <c r="T256" s="961">
        <f t="shared" si="215"/>
        <v>-3200</v>
      </c>
      <c r="U256" s="962">
        <f t="shared" si="227"/>
        <v>-1</v>
      </c>
      <c r="V256" s="938">
        <f>'Receita-Despesa'!K259</f>
        <v>3200</v>
      </c>
      <c r="W256" s="960"/>
      <c r="X256" s="961">
        <f t="shared" si="216"/>
        <v>-3200</v>
      </c>
      <c r="Y256" s="962">
        <f t="shared" si="228"/>
        <v>-1</v>
      </c>
      <c r="Z256" s="938">
        <f>'Receita-Despesa'!L259</f>
        <v>3200</v>
      </c>
      <c r="AA256" s="960"/>
      <c r="AB256" s="961">
        <f t="shared" si="217"/>
        <v>-3200</v>
      </c>
      <c r="AC256" s="962">
        <f t="shared" si="229"/>
        <v>-1</v>
      </c>
      <c r="AD256" s="938">
        <f>'Receita-Despesa'!M259</f>
        <v>3200</v>
      </c>
      <c r="AE256" s="960"/>
      <c r="AF256" s="961">
        <f t="shared" si="218"/>
        <v>-3200</v>
      </c>
      <c r="AG256" s="962">
        <f t="shared" si="230"/>
        <v>-1</v>
      </c>
      <c r="AH256" s="938">
        <f>'Receita-Despesa'!N259</f>
        <v>3200</v>
      </c>
      <c r="AI256" s="960"/>
      <c r="AJ256" s="961">
        <f t="shared" si="219"/>
        <v>-3200</v>
      </c>
      <c r="AK256" s="962">
        <f t="shared" si="231"/>
        <v>-1</v>
      </c>
      <c r="AL256" s="938">
        <f>'Receita-Despesa'!O259</f>
        <v>3200</v>
      </c>
      <c r="AM256" s="960"/>
      <c r="AN256" s="961">
        <f t="shared" si="220"/>
        <v>-3200</v>
      </c>
      <c r="AO256" s="962">
        <f t="shared" si="232"/>
        <v>-1</v>
      </c>
      <c r="AP256" s="938">
        <f>'Receita-Despesa'!P259</f>
        <v>3200</v>
      </c>
      <c r="AQ256" s="960"/>
      <c r="AR256" s="961">
        <f t="shared" si="221"/>
        <v>-3200</v>
      </c>
      <c r="AS256" s="962">
        <f t="shared" si="233"/>
        <v>-1</v>
      </c>
      <c r="AT256" s="938">
        <f>'Receita-Despesa'!Q259</f>
        <v>3200</v>
      </c>
      <c r="AU256" s="960"/>
      <c r="AV256" s="961">
        <f t="shared" si="222"/>
        <v>-3200</v>
      </c>
      <c r="AW256" s="962">
        <f t="shared" si="234"/>
        <v>-1</v>
      </c>
      <c r="AX256" s="938">
        <f>'Receita-Despesa'!R259</f>
        <v>3200</v>
      </c>
      <c r="AY256" s="960"/>
      <c r="AZ256" s="961">
        <f t="shared" si="223"/>
        <v>-3200</v>
      </c>
      <c r="BA256" s="962">
        <f t="shared" si="235"/>
        <v>-1</v>
      </c>
      <c r="BB256" s="924">
        <f t="shared" si="181"/>
        <v>38400</v>
      </c>
      <c r="BC256" s="925">
        <f t="shared" si="181"/>
        <v>0</v>
      </c>
      <c r="BD256" s="926">
        <f t="shared" si="182"/>
        <v>-38400</v>
      </c>
      <c r="BE256" s="963">
        <f t="shared" si="236"/>
        <v>-1</v>
      </c>
      <c r="BF256" s="220"/>
      <c r="BG256" s="226"/>
      <c r="BH256" s="220"/>
      <c r="BI256" s="227"/>
      <c r="BJ256" s="237"/>
      <c r="BK256" s="237"/>
      <c r="BL256" s="237"/>
      <c r="BM256" s="237"/>
      <c r="BN256" s="249"/>
      <c r="BO256" s="237"/>
      <c r="BP256" s="237"/>
      <c r="BQ256" s="237"/>
      <c r="BR256" s="237"/>
      <c r="BS256" s="239"/>
      <c r="BU256" s="100"/>
      <c r="BV256" s="100"/>
    </row>
    <row r="257" spans="1:74" x14ac:dyDescent="0.3">
      <c r="A257" s="874"/>
      <c r="B257" s="234"/>
      <c r="C257" s="104"/>
      <c r="D257" s="581" t="str">
        <f>'Receita-Despesa'!D260</f>
        <v xml:space="preserve">       5- </v>
      </c>
      <c r="E257" s="590"/>
      <c r="F257" s="938">
        <f>'Receita-Despesa'!G260</f>
        <v>0</v>
      </c>
      <c r="G257" s="960"/>
      <c r="H257" s="961">
        <f t="shared" si="180"/>
        <v>0</v>
      </c>
      <c r="I257" s="962" t="e">
        <f t="shared" si="224"/>
        <v>#DIV/0!</v>
      </c>
      <c r="J257" s="938">
        <f>'Receita-Despesa'!H260</f>
        <v>0</v>
      </c>
      <c r="K257" s="960"/>
      <c r="L257" s="961">
        <f t="shared" si="213"/>
        <v>0</v>
      </c>
      <c r="M257" s="962" t="e">
        <f t="shared" si="225"/>
        <v>#DIV/0!</v>
      </c>
      <c r="N257" s="938">
        <f>'Receita-Despesa'!I260</f>
        <v>0</v>
      </c>
      <c r="O257" s="960"/>
      <c r="P257" s="961">
        <f t="shared" si="214"/>
        <v>0</v>
      </c>
      <c r="Q257" s="962" t="e">
        <f t="shared" si="226"/>
        <v>#DIV/0!</v>
      </c>
      <c r="R257" s="938">
        <f>'Receita-Despesa'!J260</f>
        <v>0</v>
      </c>
      <c r="S257" s="960"/>
      <c r="T257" s="961">
        <f t="shared" si="215"/>
        <v>0</v>
      </c>
      <c r="U257" s="962" t="e">
        <f t="shared" si="227"/>
        <v>#DIV/0!</v>
      </c>
      <c r="V257" s="938">
        <f>'Receita-Despesa'!K260</f>
        <v>0</v>
      </c>
      <c r="W257" s="960"/>
      <c r="X257" s="961">
        <f t="shared" si="216"/>
        <v>0</v>
      </c>
      <c r="Y257" s="962" t="e">
        <f t="shared" si="228"/>
        <v>#DIV/0!</v>
      </c>
      <c r="Z257" s="938">
        <f>'Receita-Despesa'!L260</f>
        <v>0</v>
      </c>
      <c r="AA257" s="960"/>
      <c r="AB257" s="961">
        <f t="shared" si="217"/>
        <v>0</v>
      </c>
      <c r="AC257" s="962" t="e">
        <f t="shared" si="229"/>
        <v>#DIV/0!</v>
      </c>
      <c r="AD257" s="938">
        <f>'Receita-Despesa'!M260</f>
        <v>0</v>
      </c>
      <c r="AE257" s="960"/>
      <c r="AF257" s="961">
        <f t="shared" si="218"/>
        <v>0</v>
      </c>
      <c r="AG257" s="962" t="e">
        <f t="shared" si="230"/>
        <v>#DIV/0!</v>
      </c>
      <c r="AH257" s="938">
        <f>'Receita-Despesa'!N260</f>
        <v>0</v>
      </c>
      <c r="AI257" s="960"/>
      <c r="AJ257" s="961">
        <f t="shared" si="219"/>
        <v>0</v>
      </c>
      <c r="AK257" s="962" t="e">
        <f t="shared" si="231"/>
        <v>#DIV/0!</v>
      </c>
      <c r="AL257" s="938">
        <f>'Receita-Despesa'!O260</f>
        <v>0</v>
      </c>
      <c r="AM257" s="960"/>
      <c r="AN257" s="961">
        <f t="shared" si="220"/>
        <v>0</v>
      </c>
      <c r="AO257" s="962" t="e">
        <f t="shared" si="232"/>
        <v>#DIV/0!</v>
      </c>
      <c r="AP257" s="938">
        <f>'Receita-Despesa'!P260</f>
        <v>0</v>
      </c>
      <c r="AQ257" s="960"/>
      <c r="AR257" s="961">
        <f t="shared" si="221"/>
        <v>0</v>
      </c>
      <c r="AS257" s="962" t="e">
        <f t="shared" si="233"/>
        <v>#DIV/0!</v>
      </c>
      <c r="AT257" s="938">
        <f>'Receita-Despesa'!Q260</f>
        <v>0</v>
      </c>
      <c r="AU257" s="960"/>
      <c r="AV257" s="961">
        <f t="shared" si="222"/>
        <v>0</v>
      </c>
      <c r="AW257" s="962" t="e">
        <f t="shared" si="234"/>
        <v>#DIV/0!</v>
      </c>
      <c r="AX257" s="938">
        <f>'Receita-Despesa'!R260</f>
        <v>0</v>
      </c>
      <c r="AY257" s="960"/>
      <c r="AZ257" s="961">
        <f t="shared" si="223"/>
        <v>0</v>
      </c>
      <c r="BA257" s="962" t="e">
        <f t="shared" si="235"/>
        <v>#DIV/0!</v>
      </c>
      <c r="BB257" s="924">
        <f t="shared" si="181"/>
        <v>0</v>
      </c>
      <c r="BC257" s="925">
        <f t="shared" si="181"/>
        <v>0</v>
      </c>
      <c r="BD257" s="926">
        <f t="shared" si="182"/>
        <v>0</v>
      </c>
      <c r="BE257" s="963" t="e">
        <f t="shared" si="236"/>
        <v>#DIV/0!</v>
      </c>
      <c r="BF257" s="220"/>
      <c r="BG257" s="226"/>
      <c r="BH257" s="220"/>
      <c r="BI257" s="227"/>
      <c r="BJ257" s="237"/>
      <c r="BK257" s="237"/>
      <c r="BL257" s="237"/>
      <c r="BM257" s="237"/>
      <c r="BN257" s="249"/>
      <c r="BO257" s="237"/>
      <c r="BP257" s="237"/>
      <c r="BQ257" s="237"/>
      <c r="BR257" s="237"/>
      <c r="BS257" s="239"/>
      <c r="BU257" s="100"/>
      <c r="BV257" s="100"/>
    </row>
    <row r="258" spans="1:74" x14ac:dyDescent="0.3">
      <c r="A258" s="874"/>
      <c r="B258" s="234"/>
      <c r="C258" s="104"/>
      <c r="D258" s="718" t="str">
        <f>'Receita-Despesa'!D261</f>
        <v>4.2.1.18.Impostos, Taxas e Contribuições</v>
      </c>
      <c r="E258" s="561"/>
      <c r="F258" s="930">
        <f>SUM(F259:F263)</f>
        <v>8972</v>
      </c>
      <c r="G258" s="942">
        <f>SUM(G259:G263)</f>
        <v>0</v>
      </c>
      <c r="H258" s="942">
        <f t="shared" si="180"/>
        <v>-8972</v>
      </c>
      <c r="I258" s="943">
        <f t="shared" si="224"/>
        <v>-1</v>
      </c>
      <c r="J258" s="930">
        <f>SUM(J259:J263)</f>
        <v>1500</v>
      </c>
      <c r="K258" s="942">
        <f>SUM(K259:K263)</f>
        <v>0</v>
      </c>
      <c r="L258" s="942">
        <f t="shared" si="213"/>
        <v>-1500</v>
      </c>
      <c r="M258" s="943">
        <f t="shared" si="225"/>
        <v>-1</v>
      </c>
      <c r="N258" s="930">
        <f>SUM(N259:N263)</f>
        <v>1500</v>
      </c>
      <c r="O258" s="942">
        <f>SUM(O259:O263)</f>
        <v>0</v>
      </c>
      <c r="P258" s="942">
        <f t="shared" si="214"/>
        <v>-1500</v>
      </c>
      <c r="Q258" s="943">
        <f t="shared" si="226"/>
        <v>-1</v>
      </c>
      <c r="R258" s="930">
        <f>SUM(R259:R263)</f>
        <v>1500</v>
      </c>
      <c r="S258" s="942">
        <f>SUM(S259:S263)</f>
        <v>0</v>
      </c>
      <c r="T258" s="942">
        <f t="shared" si="215"/>
        <v>-1500</v>
      </c>
      <c r="U258" s="943">
        <f t="shared" si="227"/>
        <v>-1</v>
      </c>
      <c r="V258" s="930">
        <f>SUM(V259:V263)</f>
        <v>1500</v>
      </c>
      <c r="W258" s="942">
        <f>SUM(W259:W263)</f>
        <v>0</v>
      </c>
      <c r="X258" s="942">
        <f t="shared" si="216"/>
        <v>-1500</v>
      </c>
      <c r="Y258" s="943">
        <f t="shared" si="228"/>
        <v>-1</v>
      </c>
      <c r="Z258" s="930">
        <f>SUM(Z259:Z263)</f>
        <v>1500</v>
      </c>
      <c r="AA258" s="942">
        <f>SUM(AA259:AA263)</f>
        <v>0</v>
      </c>
      <c r="AB258" s="942">
        <f t="shared" si="217"/>
        <v>-1500</v>
      </c>
      <c r="AC258" s="943">
        <f t="shared" si="229"/>
        <v>-1</v>
      </c>
      <c r="AD258" s="930">
        <f>SUM(AD259:AD263)</f>
        <v>1500</v>
      </c>
      <c r="AE258" s="942">
        <f>SUM(AE259:AE263)</f>
        <v>0</v>
      </c>
      <c r="AF258" s="942">
        <f t="shared" si="218"/>
        <v>-1500</v>
      </c>
      <c r="AG258" s="943">
        <f t="shared" si="230"/>
        <v>-1</v>
      </c>
      <c r="AH258" s="930">
        <f>SUM(AH259:AH263)</f>
        <v>1500</v>
      </c>
      <c r="AI258" s="942">
        <f>SUM(AI259:AI263)</f>
        <v>0</v>
      </c>
      <c r="AJ258" s="942">
        <f t="shared" si="219"/>
        <v>-1500</v>
      </c>
      <c r="AK258" s="943">
        <f t="shared" si="231"/>
        <v>-1</v>
      </c>
      <c r="AL258" s="930">
        <f>SUM(AL259:AL263)</f>
        <v>1500</v>
      </c>
      <c r="AM258" s="942">
        <f>SUM(AM259:AM263)</f>
        <v>0</v>
      </c>
      <c r="AN258" s="942">
        <f t="shared" si="220"/>
        <v>-1500</v>
      </c>
      <c r="AO258" s="943">
        <f t="shared" si="232"/>
        <v>-1</v>
      </c>
      <c r="AP258" s="930">
        <f>SUM(AP259:AP263)</f>
        <v>1500</v>
      </c>
      <c r="AQ258" s="942">
        <f>SUM(AQ259:AQ263)</f>
        <v>0</v>
      </c>
      <c r="AR258" s="942">
        <f t="shared" si="221"/>
        <v>-1500</v>
      </c>
      <c r="AS258" s="943">
        <f t="shared" si="233"/>
        <v>-1</v>
      </c>
      <c r="AT258" s="930">
        <f>SUM(AT259:AT263)</f>
        <v>1500</v>
      </c>
      <c r="AU258" s="942">
        <f>SUM(AU259:AU263)</f>
        <v>0</v>
      </c>
      <c r="AV258" s="942">
        <f t="shared" si="222"/>
        <v>-1500</v>
      </c>
      <c r="AW258" s="943">
        <f t="shared" si="234"/>
        <v>-1</v>
      </c>
      <c r="AX258" s="930">
        <f>SUM(AX259:AX263)</f>
        <v>1500</v>
      </c>
      <c r="AY258" s="942">
        <f>SUM(AY259:AY263)</f>
        <v>0</v>
      </c>
      <c r="AZ258" s="942">
        <f t="shared" si="223"/>
        <v>-1500</v>
      </c>
      <c r="BA258" s="943">
        <f t="shared" si="235"/>
        <v>-1</v>
      </c>
      <c r="BB258" s="924">
        <f t="shared" si="181"/>
        <v>25472</v>
      </c>
      <c r="BC258" s="925">
        <f t="shared" si="181"/>
        <v>0</v>
      </c>
      <c r="BD258" s="926">
        <f t="shared" si="182"/>
        <v>-25472</v>
      </c>
      <c r="BE258" s="959">
        <f t="shared" si="236"/>
        <v>-1</v>
      </c>
      <c r="BF258" s="220"/>
      <c r="BG258" s="226"/>
      <c r="BH258" s="220"/>
      <c r="BI258" s="227"/>
      <c r="BJ258" s="237"/>
      <c r="BK258" s="237"/>
      <c r="BL258" s="237"/>
      <c r="BM258" s="237"/>
      <c r="BN258" s="249"/>
      <c r="BO258" s="237"/>
      <c r="BP258" s="237"/>
      <c r="BQ258" s="237"/>
      <c r="BR258" s="237"/>
      <c r="BS258" s="239"/>
      <c r="BU258" s="100"/>
      <c r="BV258" s="100"/>
    </row>
    <row r="259" spans="1:74" x14ac:dyDescent="0.3">
      <c r="A259" s="874"/>
      <c r="B259" s="234"/>
      <c r="C259" s="104"/>
      <c r="D259" s="581" t="str">
        <f>'Receita-Despesa'!D262</f>
        <v xml:space="preserve">        1-  Sindicatos</v>
      </c>
      <c r="E259" s="587"/>
      <c r="F259" s="938">
        <f>'Receita-Despesa'!G262</f>
        <v>0</v>
      </c>
      <c r="G259" s="960"/>
      <c r="H259" s="961">
        <f t="shared" si="180"/>
        <v>0</v>
      </c>
      <c r="I259" s="962" t="e">
        <f t="shared" si="224"/>
        <v>#DIV/0!</v>
      </c>
      <c r="J259" s="938">
        <f>'Receita-Despesa'!H262</f>
        <v>0</v>
      </c>
      <c r="K259" s="960"/>
      <c r="L259" s="961">
        <f t="shared" si="213"/>
        <v>0</v>
      </c>
      <c r="M259" s="962" t="e">
        <f t="shared" si="225"/>
        <v>#DIV/0!</v>
      </c>
      <c r="N259" s="938">
        <f>'Receita-Despesa'!I262</f>
        <v>0</v>
      </c>
      <c r="O259" s="960"/>
      <c r="P259" s="961">
        <f t="shared" si="214"/>
        <v>0</v>
      </c>
      <c r="Q259" s="962" t="e">
        <f t="shared" si="226"/>
        <v>#DIV/0!</v>
      </c>
      <c r="R259" s="938">
        <f>'Receita-Despesa'!J262</f>
        <v>0</v>
      </c>
      <c r="S259" s="960"/>
      <c r="T259" s="961">
        <f t="shared" si="215"/>
        <v>0</v>
      </c>
      <c r="U259" s="962" t="e">
        <f t="shared" si="227"/>
        <v>#DIV/0!</v>
      </c>
      <c r="V259" s="938">
        <f>'Receita-Despesa'!K262</f>
        <v>0</v>
      </c>
      <c r="W259" s="960"/>
      <c r="X259" s="961">
        <f t="shared" si="216"/>
        <v>0</v>
      </c>
      <c r="Y259" s="962" t="e">
        <f t="shared" si="228"/>
        <v>#DIV/0!</v>
      </c>
      <c r="Z259" s="938">
        <f>'Receita-Despesa'!L262</f>
        <v>0</v>
      </c>
      <c r="AA259" s="960"/>
      <c r="AB259" s="961">
        <f t="shared" si="217"/>
        <v>0</v>
      </c>
      <c r="AC259" s="962" t="e">
        <f t="shared" si="229"/>
        <v>#DIV/0!</v>
      </c>
      <c r="AD259" s="938">
        <f>'Receita-Despesa'!M262</f>
        <v>0</v>
      </c>
      <c r="AE259" s="960"/>
      <c r="AF259" s="961">
        <f t="shared" si="218"/>
        <v>0</v>
      </c>
      <c r="AG259" s="962" t="e">
        <f t="shared" si="230"/>
        <v>#DIV/0!</v>
      </c>
      <c r="AH259" s="938">
        <f>'Receita-Despesa'!N262</f>
        <v>0</v>
      </c>
      <c r="AI259" s="960"/>
      <c r="AJ259" s="961">
        <f t="shared" si="219"/>
        <v>0</v>
      </c>
      <c r="AK259" s="962" t="e">
        <f t="shared" si="231"/>
        <v>#DIV/0!</v>
      </c>
      <c r="AL259" s="938">
        <f>'Receita-Despesa'!O262</f>
        <v>0</v>
      </c>
      <c r="AM259" s="960"/>
      <c r="AN259" s="961">
        <f t="shared" si="220"/>
        <v>0</v>
      </c>
      <c r="AO259" s="962" t="e">
        <f t="shared" si="232"/>
        <v>#DIV/0!</v>
      </c>
      <c r="AP259" s="938">
        <f>'Receita-Despesa'!P262</f>
        <v>0</v>
      </c>
      <c r="AQ259" s="960"/>
      <c r="AR259" s="961">
        <f t="shared" si="221"/>
        <v>0</v>
      </c>
      <c r="AS259" s="962" t="e">
        <f t="shared" si="233"/>
        <v>#DIV/0!</v>
      </c>
      <c r="AT259" s="938">
        <f>'Receita-Despesa'!Q262</f>
        <v>0</v>
      </c>
      <c r="AU259" s="960"/>
      <c r="AV259" s="961">
        <f t="shared" si="222"/>
        <v>0</v>
      </c>
      <c r="AW259" s="962" t="e">
        <f t="shared" si="234"/>
        <v>#DIV/0!</v>
      </c>
      <c r="AX259" s="938">
        <f>'Receita-Despesa'!R262</f>
        <v>0</v>
      </c>
      <c r="AY259" s="960"/>
      <c r="AZ259" s="961">
        <f t="shared" si="223"/>
        <v>0</v>
      </c>
      <c r="BA259" s="962" t="e">
        <f t="shared" si="235"/>
        <v>#DIV/0!</v>
      </c>
      <c r="BB259" s="924">
        <f t="shared" si="181"/>
        <v>0</v>
      </c>
      <c r="BC259" s="925">
        <f t="shared" si="181"/>
        <v>0</v>
      </c>
      <c r="BD259" s="926">
        <f t="shared" si="182"/>
        <v>0</v>
      </c>
      <c r="BE259" s="963" t="e">
        <f t="shared" si="236"/>
        <v>#DIV/0!</v>
      </c>
      <c r="BF259" s="220"/>
      <c r="BG259" s="226"/>
      <c r="BH259" s="220"/>
      <c r="BI259" s="227"/>
      <c r="BJ259" s="237"/>
      <c r="BK259" s="237"/>
      <c r="BL259" s="237"/>
      <c r="BM259" s="237"/>
      <c r="BN259" s="249"/>
      <c r="BO259" s="237"/>
      <c r="BP259" s="237"/>
      <c r="BQ259" s="237"/>
      <c r="BR259" s="237"/>
      <c r="BS259" s="239"/>
      <c r="BU259" s="100"/>
      <c r="BV259" s="100"/>
    </row>
    <row r="260" spans="1:74" x14ac:dyDescent="0.3">
      <c r="A260" s="874"/>
      <c r="B260" s="234"/>
      <c r="C260" s="104"/>
      <c r="D260" s="581" t="str">
        <f>'Receita-Despesa'!D263</f>
        <v xml:space="preserve">        2-  Contribuições Confederativas</v>
      </c>
      <c r="E260" s="587"/>
      <c r="F260" s="938">
        <f>'Receita-Despesa'!G263</f>
        <v>0</v>
      </c>
      <c r="G260" s="960"/>
      <c r="H260" s="961">
        <f t="shared" si="180"/>
        <v>0</v>
      </c>
      <c r="I260" s="962" t="e">
        <f t="shared" si="224"/>
        <v>#DIV/0!</v>
      </c>
      <c r="J260" s="938">
        <f>'Receita-Despesa'!H263</f>
        <v>0</v>
      </c>
      <c r="K260" s="960"/>
      <c r="L260" s="961">
        <f t="shared" si="213"/>
        <v>0</v>
      </c>
      <c r="M260" s="962" t="e">
        <f t="shared" si="225"/>
        <v>#DIV/0!</v>
      </c>
      <c r="N260" s="938">
        <f>'Receita-Despesa'!I263</f>
        <v>0</v>
      </c>
      <c r="O260" s="960"/>
      <c r="P260" s="961">
        <f t="shared" si="214"/>
        <v>0</v>
      </c>
      <c r="Q260" s="962" t="e">
        <f t="shared" si="226"/>
        <v>#DIV/0!</v>
      </c>
      <c r="R260" s="938">
        <f>'Receita-Despesa'!J263</f>
        <v>0</v>
      </c>
      <c r="S260" s="960"/>
      <c r="T260" s="961">
        <f t="shared" si="215"/>
        <v>0</v>
      </c>
      <c r="U260" s="962" t="e">
        <f t="shared" si="227"/>
        <v>#DIV/0!</v>
      </c>
      <c r="V260" s="938">
        <f>'Receita-Despesa'!K263</f>
        <v>0</v>
      </c>
      <c r="W260" s="960"/>
      <c r="X260" s="961">
        <f t="shared" si="216"/>
        <v>0</v>
      </c>
      <c r="Y260" s="962" t="e">
        <f t="shared" si="228"/>
        <v>#DIV/0!</v>
      </c>
      <c r="Z260" s="938">
        <f>'Receita-Despesa'!L263</f>
        <v>0</v>
      </c>
      <c r="AA260" s="960"/>
      <c r="AB260" s="961">
        <f t="shared" si="217"/>
        <v>0</v>
      </c>
      <c r="AC260" s="962" t="e">
        <f t="shared" si="229"/>
        <v>#DIV/0!</v>
      </c>
      <c r="AD260" s="938">
        <f>'Receita-Despesa'!M263</f>
        <v>0</v>
      </c>
      <c r="AE260" s="960"/>
      <c r="AF260" s="961">
        <f t="shared" si="218"/>
        <v>0</v>
      </c>
      <c r="AG260" s="962" t="e">
        <f t="shared" si="230"/>
        <v>#DIV/0!</v>
      </c>
      <c r="AH260" s="938">
        <f>'Receita-Despesa'!N263</f>
        <v>0</v>
      </c>
      <c r="AI260" s="960"/>
      <c r="AJ260" s="961">
        <f t="shared" si="219"/>
        <v>0</v>
      </c>
      <c r="AK260" s="962" t="e">
        <f t="shared" si="231"/>
        <v>#DIV/0!</v>
      </c>
      <c r="AL260" s="938">
        <f>'Receita-Despesa'!O263</f>
        <v>0</v>
      </c>
      <c r="AM260" s="960"/>
      <c r="AN260" s="961">
        <f t="shared" si="220"/>
        <v>0</v>
      </c>
      <c r="AO260" s="962" t="e">
        <f t="shared" si="232"/>
        <v>#DIV/0!</v>
      </c>
      <c r="AP260" s="938">
        <f>'Receita-Despesa'!P263</f>
        <v>0</v>
      </c>
      <c r="AQ260" s="960"/>
      <c r="AR260" s="961">
        <f t="shared" si="221"/>
        <v>0</v>
      </c>
      <c r="AS260" s="962" t="e">
        <f t="shared" si="233"/>
        <v>#DIV/0!</v>
      </c>
      <c r="AT260" s="938">
        <f>'Receita-Despesa'!Q263</f>
        <v>0</v>
      </c>
      <c r="AU260" s="960"/>
      <c r="AV260" s="961">
        <f t="shared" si="222"/>
        <v>0</v>
      </c>
      <c r="AW260" s="962" t="e">
        <f t="shared" si="234"/>
        <v>#DIV/0!</v>
      </c>
      <c r="AX260" s="938">
        <f>'Receita-Despesa'!R263</f>
        <v>0</v>
      </c>
      <c r="AY260" s="960"/>
      <c r="AZ260" s="961">
        <f t="shared" si="223"/>
        <v>0</v>
      </c>
      <c r="BA260" s="962" t="e">
        <f t="shared" si="235"/>
        <v>#DIV/0!</v>
      </c>
      <c r="BB260" s="924">
        <f t="shared" si="181"/>
        <v>0</v>
      </c>
      <c r="BC260" s="925">
        <f t="shared" si="181"/>
        <v>0</v>
      </c>
      <c r="BD260" s="926">
        <f t="shared" si="182"/>
        <v>0</v>
      </c>
      <c r="BE260" s="963" t="e">
        <f t="shared" si="236"/>
        <v>#DIV/0!</v>
      </c>
      <c r="BF260" s="220"/>
      <c r="BG260" s="226"/>
      <c r="BH260" s="220"/>
      <c r="BI260" s="227"/>
      <c r="BJ260" s="237"/>
      <c r="BK260" s="237"/>
      <c r="BL260" s="237"/>
      <c r="BM260" s="237"/>
      <c r="BN260" s="249"/>
      <c r="BO260" s="237"/>
      <c r="BP260" s="237"/>
      <c r="BQ260" s="237"/>
      <c r="BR260" s="237"/>
      <c r="BS260" s="239"/>
      <c r="BU260" s="100"/>
      <c r="BV260" s="100"/>
    </row>
    <row r="261" spans="1:74" x14ac:dyDescent="0.3">
      <c r="A261" s="874"/>
      <c r="B261" s="234"/>
      <c r="C261" s="104"/>
      <c r="D261" s="581" t="str">
        <f>'Receita-Despesa'!D264</f>
        <v xml:space="preserve">        3- Federação dos Hospitais (Fesfba)</v>
      </c>
      <c r="E261" s="590"/>
      <c r="F261" s="938">
        <f>'Receita-Despesa'!G264</f>
        <v>2972</v>
      </c>
      <c r="G261" s="960"/>
      <c r="H261" s="961">
        <f t="shared" si="180"/>
        <v>-2972</v>
      </c>
      <c r="I261" s="962">
        <f t="shared" si="224"/>
        <v>-1</v>
      </c>
      <c r="J261" s="938">
        <f>'Receita-Despesa'!H264</f>
        <v>1500</v>
      </c>
      <c r="K261" s="960"/>
      <c r="L261" s="961">
        <f t="shared" si="213"/>
        <v>-1500</v>
      </c>
      <c r="M261" s="962">
        <f t="shared" si="225"/>
        <v>-1</v>
      </c>
      <c r="N261" s="938">
        <f>'Receita-Despesa'!I264</f>
        <v>1500</v>
      </c>
      <c r="O261" s="960"/>
      <c r="P261" s="961">
        <f t="shared" si="214"/>
        <v>-1500</v>
      </c>
      <c r="Q261" s="962">
        <f t="shared" si="226"/>
        <v>-1</v>
      </c>
      <c r="R261" s="938">
        <f>'Receita-Despesa'!J264</f>
        <v>1500</v>
      </c>
      <c r="S261" s="960"/>
      <c r="T261" s="961">
        <f t="shared" si="215"/>
        <v>-1500</v>
      </c>
      <c r="U261" s="962">
        <f t="shared" si="227"/>
        <v>-1</v>
      </c>
      <c r="V261" s="938">
        <f>'Receita-Despesa'!K264</f>
        <v>1500</v>
      </c>
      <c r="W261" s="960"/>
      <c r="X261" s="961">
        <f t="shared" si="216"/>
        <v>-1500</v>
      </c>
      <c r="Y261" s="962">
        <f t="shared" si="228"/>
        <v>-1</v>
      </c>
      <c r="Z261" s="938">
        <f>'Receita-Despesa'!L264</f>
        <v>1500</v>
      </c>
      <c r="AA261" s="960"/>
      <c r="AB261" s="961">
        <f t="shared" si="217"/>
        <v>-1500</v>
      </c>
      <c r="AC261" s="962">
        <f t="shared" si="229"/>
        <v>-1</v>
      </c>
      <c r="AD261" s="938">
        <f>'Receita-Despesa'!M264</f>
        <v>1500</v>
      </c>
      <c r="AE261" s="960"/>
      <c r="AF261" s="961">
        <f t="shared" si="218"/>
        <v>-1500</v>
      </c>
      <c r="AG261" s="962">
        <f t="shared" si="230"/>
        <v>-1</v>
      </c>
      <c r="AH261" s="938">
        <f>'Receita-Despesa'!N264</f>
        <v>1500</v>
      </c>
      <c r="AI261" s="960"/>
      <c r="AJ261" s="961">
        <f t="shared" si="219"/>
        <v>-1500</v>
      </c>
      <c r="AK261" s="962">
        <f t="shared" si="231"/>
        <v>-1</v>
      </c>
      <c r="AL261" s="938">
        <f>'Receita-Despesa'!O264</f>
        <v>1500</v>
      </c>
      <c r="AM261" s="960"/>
      <c r="AN261" s="961">
        <f t="shared" si="220"/>
        <v>-1500</v>
      </c>
      <c r="AO261" s="962">
        <f t="shared" si="232"/>
        <v>-1</v>
      </c>
      <c r="AP261" s="938">
        <f>'Receita-Despesa'!P264</f>
        <v>1500</v>
      </c>
      <c r="AQ261" s="960"/>
      <c r="AR261" s="961">
        <f t="shared" si="221"/>
        <v>-1500</v>
      </c>
      <c r="AS261" s="962">
        <f t="shared" si="233"/>
        <v>-1</v>
      </c>
      <c r="AT261" s="938">
        <f>'Receita-Despesa'!Q264</f>
        <v>1500</v>
      </c>
      <c r="AU261" s="960"/>
      <c r="AV261" s="961">
        <f t="shared" si="222"/>
        <v>-1500</v>
      </c>
      <c r="AW261" s="962">
        <f t="shared" si="234"/>
        <v>-1</v>
      </c>
      <c r="AX261" s="938">
        <f>'Receita-Despesa'!R264</f>
        <v>1500</v>
      </c>
      <c r="AY261" s="960"/>
      <c r="AZ261" s="961">
        <f t="shared" si="223"/>
        <v>-1500</v>
      </c>
      <c r="BA261" s="962">
        <f t="shared" si="235"/>
        <v>-1</v>
      </c>
      <c r="BB261" s="924">
        <f t="shared" si="181"/>
        <v>19472</v>
      </c>
      <c r="BC261" s="925">
        <f t="shared" si="181"/>
        <v>0</v>
      </c>
      <c r="BD261" s="926">
        <f t="shared" si="182"/>
        <v>-19472</v>
      </c>
      <c r="BE261" s="963">
        <f t="shared" si="236"/>
        <v>-1</v>
      </c>
      <c r="BF261" s="220"/>
      <c r="BG261" s="226"/>
      <c r="BH261" s="220"/>
      <c r="BI261" s="227"/>
      <c r="BJ261" s="237"/>
      <c r="BK261" s="237"/>
      <c r="BL261" s="237"/>
      <c r="BM261" s="237"/>
      <c r="BN261" s="249"/>
      <c r="BO261" s="237"/>
      <c r="BP261" s="237"/>
      <c r="BQ261" s="237"/>
      <c r="BR261" s="237"/>
      <c r="BS261" s="239"/>
      <c r="BU261" s="100"/>
      <c r="BV261" s="100"/>
    </row>
    <row r="262" spans="1:74" x14ac:dyDescent="0.3">
      <c r="A262" s="874"/>
      <c r="B262" s="234"/>
      <c r="C262" s="104"/>
      <c r="D262" s="581" t="str">
        <f>'Receita-Despesa'!D265</f>
        <v xml:space="preserve">        4- Alvarás de licenciamento e funcionamento</v>
      </c>
      <c r="E262" s="588"/>
      <c r="F262" s="938">
        <f>'Receita-Despesa'!G265</f>
        <v>6000</v>
      </c>
      <c r="G262" s="960"/>
      <c r="H262" s="961">
        <f t="shared" si="180"/>
        <v>-6000</v>
      </c>
      <c r="I262" s="962">
        <f t="shared" si="224"/>
        <v>-1</v>
      </c>
      <c r="J262" s="938">
        <f>'Receita-Despesa'!H265</f>
        <v>0</v>
      </c>
      <c r="K262" s="960"/>
      <c r="L262" s="961">
        <f t="shared" si="213"/>
        <v>0</v>
      </c>
      <c r="M262" s="962" t="e">
        <f t="shared" si="225"/>
        <v>#DIV/0!</v>
      </c>
      <c r="N262" s="938">
        <f>'Receita-Despesa'!I265</f>
        <v>0</v>
      </c>
      <c r="O262" s="960"/>
      <c r="P262" s="961">
        <f t="shared" si="214"/>
        <v>0</v>
      </c>
      <c r="Q262" s="962" t="e">
        <f t="shared" si="226"/>
        <v>#DIV/0!</v>
      </c>
      <c r="R262" s="938">
        <f>'Receita-Despesa'!J265</f>
        <v>0</v>
      </c>
      <c r="S262" s="960"/>
      <c r="T262" s="961">
        <f t="shared" si="215"/>
        <v>0</v>
      </c>
      <c r="U262" s="962" t="e">
        <f t="shared" si="227"/>
        <v>#DIV/0!</v>
      </c>
      <c r="V262" s="938">
        <f>'Receita-Despesa'!K265</f>
        <v>0</v>
      </c>
      <c r="W262" s="960"/>
      <c r="X262" s="961">
        <f t="shared" si="216"/>
        <v>0</v>
      </c>
      <c r="Y262" s="962" t="e">
        <f t="shared" si="228"/>
        <v>#DIV/0!</v>
      </c>
      <c r="Z262" s="938">
        <f>'Receita-Despesa'!L265</f>
        <v>0</v>
      </c>
      <c r="AA262" s="960"/>
      <c r="AB262" s="961">
        <f t="shared" si="217"/>
        <v>0</v>
      </c>
      <c r="AC262" s="962" t="e">
        <f t="shared" si="229"/>
        <v>#DIV/0!</v>
      </c>
      <c r="AD262" s="938">
        <f>'Receita-Despesa'!M265</f>
        <v>0</v>
      </c>
      <c r="AE262" s="960"/>
      <c r="AF262" s="961">
        <f t="shared" si="218"/>
        <v>0</v>
      </c>
      <c r="AG262" s="962" t="e">
        <f t="shared" si="230"/>
        <v>#DIV/0!</v>
      </c>
      <c r="AH262" s="938">
        <f>'Receita-Despesa'!N265</f>
        <v>0</v>
      </c>
      <c r="AI262" s="960"/>
      <c r="AJ262" s="961">
        <f t="shared" si="219"/>
        <v>0</v>
      </c>
      <c r="AK262" s="962" t="e">
        <f t="shared" si="231"/>
        <v>#DIV/0!</v>
      </c>
      <c r="AL262" s="938">
        <f>'Receita-Despesa'!O265</f>
        <v>0</v>
      </c>
      <c r="AM262" s="960"/>
      <c r="AN262" s="961">
        <f t="shared" si="220"/>
        <v>0</v>
      </c>
      <c r="AO262" s="962" t="e">
        <f t="shared" si="232"/>
        <v>#DIV/0!</v>
      </c>
      <c r="AP262" s="938">
        <f>'Receita-Despesa'!P265</f>
        <v>0</v>
      </c>
      <c r="AQ262" s="960"/>
      <c r="AR262" s="961">
        <f t="shared" si="221"/>
        <v>0</v>
      </c>
      <c r="AS262" s="962" t="e">
        <f t="shared" si="233"/>
        <v>#DIV/0!</v>
      </c>
      <c r="AT262" s="938">
        <f>'Receita-Despesa'!Q265</f>
        <v>0</v>
      </c>
      <c r="AU262" s="960"/>
      <c r="AV262" s="961">
        <f t="shared" si="222"/>
        <v>0</v>
      </c>
      <c r="AW262" s="962" t="e">
        <f t="shared" si="234"/>
        <v>#DIV/0!</v>
      </c>
      <c r="AX262" s="938">
        <f>'Receita-Despesa'!R265</f>
        <v>0</v>
      </c>
      <c r="AY262" s="960"/>
      <c r="AZ262" s="961">
        <f t="shared" si="223"/>
        <v>0</v>
      </c>
      <c r="BA262" s="962" t="e">
        <f t="shared" si="235"/>
        <v>#DIV/0!</v>
      </c>
      <c r="BB262" s="924">
        <f t="shared" si="181"/>
        <v>6000</v>
      </c>
      <c r="BC262" s="925">
        <f t="shared" si="181"/>
        <v>0</v>
      </c>
      <c r="BD262" s="926">
        <f t="shared" si="182"/>
        <v>-6000</v>
      </c>
      <c r="BE262" s="963">
        <f t="shared" si="236"/>
        <v>-1</v>
      </c>
      <c r="BF262" s="220"/>
      <c r="BG262" s="226"/>
      <c r="BH262" s="220"/>
      <c r="BI262" s="227"/>
      <c r="BJ262" s="237"/>
      <c r="BK262" s="237"/>
      <c r="BL262" s="237"/>
      <c r="BM262" s="237"/>
      <c r="BN262" s="249"/>
      <c r="BO262" s="237"/>
      <c r="BP262" s="237"/>
      <c r="BQ262" s="237"/>
      <c r="BR262" s="237"/>
      <c r="BS262" s="239"/>
      <c r="BU262" s="100"/>
      <c r="BV262" s="100"/>
    </row>
    <row r="263" spans="1:74" x14ac:dyDescent="0.3">
      <c r="A263" s="874"/>
      <c r="B263" s="234"/>
      <c r="C263" s="104"/>
      <c r="D263" s="581" t="str">
        <f>'Receita-Despesa'!D266</f>
        <v xml:space="preserve">        5-</v>
      </c>
      <c r="E263" s="588"/>
      <c r="F263" s="938">
        <f>'Receita-Despesa'!G266</f>
        <v>0</v>
      </c>
      <c r="G263" s="960"/>
      <c r="H263" s="961">
        <f t="shared" si="180"/>
        <v>0</v>
      </c>
      <c r="I263" s="962" t="e">
        <f t="shared" si="224"/>
        <v>#DIV/0!</v>
      </c>
      <c r="J263" s="938">
        <f>'Receita-Despesa'!H266</f>
        <v>0</v>
      </c>
      <c r="K263" s="960"/>
      <c r="L263" s="961">
        <f t="shared" si="213"/>
        <v>0</v>
      </c>
      <c r="M263" s="962" t="e">
        <f t="shared" si="225"/>
        <v>#DIV/0!</v>
      </c>
      <c r="N263" s="938">
        <f>'Receita-Despesa'!I266</f>
        <v>0</v>
      </c>
      <c r="O263" s="960"/>
      <c r="P263" s="961">
        <f t="shared" si="214"/>
        <v>0</v>
      </c>
      <c r="Q263" s="962" t="e">
        <f t="shared" si="226"/>
        <v>#DIV/0!</v>
      </c>
      <c r="R263" s="938">
        <f>'Receita-Despesa'!J266</f>
        <v>0</v>
      </c>
      <c r="S263" s="960"/>
      <c r="T263" s="961">
        <f t="shared" si="215"/>
        <v>0</v>
      </c>
      <c r="U263" s="962" t="e">
        <f t="shared" si="227"/>
        <v>#DIV/0!</v>
      </c>
      <c r="V263" s="938">
        <f>'Receita-Despesa'!K266</f>
        <v>0</v>
      </c>
      <c r="W263" s="960"/>
      <c r="X263" s="961">
        <f t="shared" si="216"/>
        <v>0</v>
      </c>
      <c r="Y263" s="962" t="e">
        <f t="shared" si="228"/>
        <v>#DIV/0!</v>
      </c>
      <c r="Z263" s="938">
        <f>'Receita-Despesa'!L266</f>
        <v>0</v>
      </c>
      <c r="AA263" s="960"/>
      <c r="AB263" s="961">
        <f t="shared" si="217"/>
        <v>0</v>
      </c>
      <c r="AC263" s="962" t="e">
        <f t="shared" si="229"/>
        <v>#DIV/0!</v>
      </c>
      <c r="AD263" s="938">
        <f>'Receita-Despesa'!M266</f>
        <v>0</v>
      </c>
      <c r="AE263" s="960"/>
      <c r="AF263" s="961">
        <f t="shared" si="218"/>
        <v>0</v>
      </c>
      <c r="AG263" s="962" t="e">
        <f t="shared" si="230"/>
        <v>#DIV/0!</v>
      </c>
      <c r="AH263" s="938">
        <f>'Receita-Despesa'!N266</f>
        <v>0</v>
      </c>
      <c r="AI263" s="960"/>
      <c r="AJ263" s="961">
        <f t="shared" si="219"/>
        <v>0</v>
      </c>
      <c r="AK263" s="962" t="e">
        <f t="shared" si="231"/>
        <v>#DIV/0!</v>
      </c>
      <c r="AL263" s="938">
        <f>'Receita-Despesa'!O266</f>
        <v>0</v>
      </c>
      <c r="AM263" s="960"/>
      <c r="AN263" s="961">
        <f t="shared" si="220"/>
        <v>0</v>
      </c>
      <c r="AO263" s="962" t="e">
        <f t="shared" si="232"/>
        <v>#DIV/0!</v>
      </c>
      <c r="AP263" s="938">
        <f>'Receita-Despesa'!P266</f>
        <v>0</v>
      </c>
      <c r="AQ263" s="960"/>
      <c r="AR263" s="961">
        <f t="shared" si="221"/>
        <v>0</v>
      </c>
      <c r="AS263" s="962" t="e">
        <f t="shared" si="233"/>
        <v>#DIV/0!</v>
      </c>
      <c r="AT263" s="938">
        <f>'Receita-Despesa'!Q266</f>
        <v>0</v>
      </c>
      <c r="AU263" s="960"/>
      <c r="AV263" s="961">
        <f t="shared" si="222"/>
        <v>0</v>
      </c>
      <c r="AW263" s="962" t="e">
        <f t="shared" si="234"/>
        <v>#DIV/0!</v>
      </c>
      <c r="AX263" s="938">
        <f>'Receita-Despesa'!R266</f>
        <v>0</v>
      </c>
      <c r="AY263" s="960"/>
      <c r="AZ263" s="961">
        <f t="shared" si="223"/>
        <v>0</v>
      </c>
      <c r="BA263" s="962" t="e">
        <f t="shared" si="235"/>
        <v>#DIV/0!</v>
      </c>
      <c r="BB263" s="924">
        <f t="shared" si="181"/>
        <v>0</v>
      </c>
      <c r="BC263" s="925">
        <f t="shared" si="181"/>
        <v>0</v>
      </c>
      <c r="BD263" s="926">
        <f t="shared" si="182"/>
        <v>0</v>
      </c>
      <c r="BE263" s="963" t="e">
        <f t="shared" si="236"/>
        <v>#DIV/0!</v>
      </c>
      <c r="BF263" s="220"/>
      <c r="BG263" s="226"/>
      <c r="BH263" s="220"/>
      <c r="BI263" s="227"/>
      <c r="BJ263" s="237"/>
      <c r="BK263" s="237"/>
      <c r="BL263" s="237"/>
      <c r="BM263" s="237"/>
      <c r="BN263" s="249"/>
      <c r="BO263" s="237"/>
      <c r="BP263" s="237"/>
      <c r="BQ263" s="237"/>
      <c r="BR263" s="237"/>
      <c r="BS263" s="239"/>
      <c r="BU263" s="100"/>
      <c r="BV263" s="100"/>
    </row>
    <row r="264" spans="1:74" x14ac:dyDescent="0.3">
      <c r="A264" s="874"/>
      <c r="B264" s="234"/>
      <c r="C264" s="104"/>
      <c r="D264" s="718" t="str">
        <f>'Receita-Despesa'!D267</f>
        <v>4.2.1.19. Combustíveis e Lubrificantes</v>
      </c>
      <c r="E264" s="561"/>
      <c r="F264" s="930">
        <f>SUM(F265:F269)</f>
        <v>8800</v>
      </c>
      <c r="G264" s="942">
        <f>SUM(G265:G269)</f>
        <v>0</v>
      </c>
      <c r="H264" s="942">
        <f t="shared" si="180"/>
        <v>-8800</v>
      </c>
      <c r="I264" s="943">
        <f t="shared" si="224"/>
        <v>-1</v>
      </c>
      <c r="J264" s="930">
        <f>SUM(J265:J269)</f>
        <v>8800</v>
      </c>
      <c r="K264" s="942">
        <f>SUM(K265:K269)</f>
        <v>0</v>
      </c>
      <c r="L264" s="942">
        <f t="shared" si="213"/>
        <v>-8800</v>
      </c>
      <c r="M264" s="943">
        <f t="shared" si="225"/>
        <v>-1</v>
      </c>
      <c r="N264" s="930">
        <f>SUM(N265:N269)</f>
        <v>8800</v>
      </c>
      <c r="O264" s="942">
        <f>SUM(O265:O269)</f>
        <v>0</v>
      </c>
      <c r="P264" s="942">
        <f t="shared" si="214"/>
        <v>-8800</v>
      </c>
      <c r="Q264" s="943">
        <f t="shared" si="226"/>
        <v>-1</v>
      </c>
      <c r="R264" s="930">
        <f>SUM(R265:R269)</f>
        <v>8800</v>
      </c>
      <c r="S264" s="942">
        <f>SUM(S265:S269)</f>
        <v>0</v>
      </c>
      <c r="T264" s="942">
        <f t="shared" si="215"/>
        <v>-8800</v>
      </c>
      <c r="U264" s="943">
        <f t="shared" si="227"/>
        <v>-1</v>
      </c>
      <c r="V264" s="930">
        <f>SUM(V265:V269)</f>
        <v>8800</v>
      </c>
      <c r="W264" s="942">
        <f>SUM(W265:W269)</f>
        <v>0</v>
      </c>
      <c r="X264" s="942">
        <f t="shared" si="216"/>
        <v>-8800</v>
      </c>
      <c r="Y264" s="943">
        <f t="shared" si="228"/>
        <v>-1</v>
      </c>
      <c r="Z264" s="930">
        <f>SUM(Z265:Z269)</f>
        <v>8800</v>
      </c>
      <c r="AA264" s="942">
        <f>SUM(AA265:AA269)</f>
        <v>0</v>
      </c>
      <c r="AB264" s="942">
        <f t="shared" si="217"/>
        <v>-8800</v>
      </c>
      <c r="AC264" s="943">
        <f t="shared" si="229"/>
        <v>-1</v>
      </c>
      <c r="AD264" s="930">
        <f>SUM(AD265:AD269)</f>
        <v>8800</v>
      </c>
      <c r="AE264" s="942">
        <f>SUM(AE265:AE269)</f>
        <v>0</v>
      </c>
      <c r="AF264" s="942">
        <f t="shared" si="218"/>
        <v>-8800</v>
      </c>
      <c r="AG264" s="943">
        <f t="shared" si="230"/>
        <v>-1</v>
      </c>
      <c r="AH264" s="930">
        <f>SUM(AH265:AH269)</f>
        <v>8800</v>
      </c>
      <c r="AI264" s="942">
        <f>SUM(AI265:AI269)</f>
        <v>0</v>
      </c>
      <c r="AJ264" s="942">
        <f t="shared" si="219"/>
        <v>-8800</v>
      </c>
      <c r="AK264" s="943">
        <f t="shared" si="231"/>
        <v>-1</v>
      </c>
      <c r="AL264" s="930">
        <f>SUM(AL265:AL269)</f>
        <v>8800</v>
      </c>
      <c r="AM264" s="942">
        <f>SUM(AM265:AM269)</f>
        <v>0</v>
      </c>
      <c r="AN264" s="942">
        <f t="shared" si="220"/>
        <v>-8800</v>
      </c>
      <c r="AO264" s="943">
        <f t="shared" si="232"/>
        <v>-1</v>
      </c>
      <c r="AP264" s="930">
        <f>SUM(AP265:AP269)</f>
        <v>8800</v>
      </c>
      <c r="AQ264" s="942">
        <f>SUM(AQ265:AQ269)</f>
        <v>0</v>
      </c>
      <c r="AR264" s="942">
        <f t="shared" si="221"/>
        <v>-8800</v>
      </c>
      <c r="AS264" s="943">
        <f t="shared" si="233"/>
        <v>-1</v>
      </c>
      <c r="AT264" s="930">
        <f>SUM(AT265:AT269)</f>
        <v>8800</v>
      </c>
      <c r="AU264" s="942">
        <f>SUM(AU265:AU269)</f>
        <v>0</v>
      </c>
      <c r="AV264" s="942">
        <f t="shared" si="222"/>
        <v>-8800</v>
      </c>
      <c r="AW264" s="943">
        <f t="shared" si="234"/>
        <v>-1</v>
      </c>
      <c r="AX264" s="930">
        <f>SUM(AX265:AX269)</f>
        <v>8800</v>
      </c>
      <c r="AY264" s="942">
        <f>SUM(AY265:AY269)</f>
        <v>0</v>
      </c>
      <c r="AZ264" s="942">
        <f t="shared" si="223"/>
        <v>-8800</v>
      </c>
      <c r="BA264" s="943">
        <f t="shared" si="235"/>
        <v>-1</v>
      </c>
      <c r="BB264" s="924">
        <f t="shared" si="181"/>
        <v>105600</v>
      </c>
      <c r="BC264" s="925">
        <f t="shared" si="181"/>
        <v>0</v>
      </c>
      <c r="BD264" s="926">
        <f t="shared" si="182"/>
        <v>-105600</v>
      </c>
      <c r="BE264" s="959">
        <f t="shared" si="236"/>
        <v>-1</v>
      </c>
      <c r="BF264" s="220"/>
      <c r="BG264" s="226"/>
      <c r="BH264" s="220"/>
      <c r="BI264" s="227"/>
      <c r="BJ264" s="237"/>
      <c r="BK264" s="237"/>
      <c r="BL264" s="237"/>
      <c r="BM264" s="237"/>
      <c r="BN264" s="249"/>
      <c r="BO264" s="237"/>
      <c r="BP264" s="237"/>
      <c r="BQ264" s="237"/>
      <c r="BR264" s="237"/>
      <c r="BS264" s="239"/>
      <c r="BU264" s="100"/>
      <c r="BV264" s="100"/>
    </row>
    <row r="265" spans="1:74" x14ac:dyDescent="0.3">
      <c r="A265" s="874"/>
      <c r="B265" s="234"/>
      <c r="C265" s="104"/>
      <c r="D265" s="581" t="str">
        <f>'Receita-Despesa'!D268</f>
        <v xml:space="preserve">        1- GLP</v>
      </c>
      <c r="E265" s="587"/>
      <c r="F265" s="938">
        <f>'Receita-Despesa'!G268</f>
        <v>4800</v>
      </c>
      <c r="G265" s="960"/>
      <c r="H265" s="961">
        <f t="shared" si="180"/>
        <v>-4800</v>
      </c>
      <c r="I265" s="962">
        <f t="shared" si="224"/>
        <v>-1</v>
      </c>
      <c r="J265" s="938">
        <f>'Receita-Despesa'!H268</f>
        <v>4800</v>
      </c>
      <c r="K265" s="960"/>
      <c r="L265" s="961">
        <f t="shared" si="213"/>
        <v>-4800</v>
      </c>
      <c r="M265" s="962">
        <f t="shared" si="225"/>
        <v>-1</v>
      </c>
      <c r="N265" s="938">
        <f>'Receita-Despesa'!I268</f>
        <v>4800</v>
      </c>
      <c r="O265" s="960"/>
      <c r="P265" s="961">
        <f t="shared" si="214"/>
        <v>-4800</v>
      </c>
      <c r="Q265" s="962">
        <f t="shared" si="226"/>
        <v>-1</v>
      </c>
      <c r="R265" s="938">
        <f>'Receita-Despesa'!J268</f>
        <v>4800</v>
      </c>
      <c r="S265" s="960"/>
      <c r="T265" s="961">
        <f t="shared" si="215"/>
        <v>-4800</v>
      </c>
      <c r="U265" s="962">
        <f t="shared" si="227"/>
        <v>-1</v>
      </c>
      <c r="V265" s="938">
        <f>'Receita-Despesa'!K268</f>
        <v>4800</v>
      </c>
      <c r="W265" s="960"/>
      <c r="X265" s="961">
        <f t="shared" si="216"/>
        <v>-4800</v>
      </c>
      <c r="Y265" s="962">
        <f t="shared" si="228"/>
        <v>-1</v>
      </c>
      <c r="Z265" s="938">
        <f>'Receita-Despesa'!L268</f>
        <v>4800</v>
      </c>
      <c r="AA265" s="960"/>
      <c r="AB265" s="961">
        <f t="shared" si="217"/>
        <v>-4800</v>
      </c>
      <c r="AC265" s="962">
        <f t="shared" si="229"/>
        <v>-1</v>
      </c>
      <c r="AD265" s="938">
        <f>'Receita-Despesa'!M268</f>
        <v>4800</v>
      </c>
      <c r="AE265" s="960"/>
      <c r="AF265" s="961">
        <f t="shared" si="218"/>
        <v>-4800</v>
      </c>
      <c r="AG265" s="962">
        <f t="shared" si="230"/>
        <v>-1</v>
      </c>
      <c r="AH265" s="938">
        <f>'Receita-Despesa'!N268</f>
        <v>4800</v>
      </c>
      <c r="AI265" s="960"/>
      <c r="AJ265" s="961">
        <f t="shared" si="219"/>
        <v>-4800</v>
      </c>
      <c r="AK265" s="962">
        <f t="shared" si="231"/>
        <v>-1</v>
      </c>
      <c r="AL265" s="938">
        <f>'Receita-Despesa'!O268</f>
        <v>4800</v>
      </c>
      <c r="AM265" s="960"/>
      <c r="AN265" s="961">
        <f t="shared" si="220"/>
        <v>-4800</v>
      </c>
      <c r="AO265" s="962">
        <f t="shared" si="232"/>
        <v>-1</v>
      </c>
      <c r="AP265" s="938">
        <f>'Receita-Despesa'!P268</f>
        <v>4800</v>
      </c>
      <c r="AQ265" s="960"/>
      <c r="AR265" s="961">
        <f t="shared" si="221"/>
        <v>-4800</v>
      </c>
      <c r="AS265" s="962">
        <f t="shared" si="233"/>
        <v>-1</v>
      </c>
      <c r="AT265" s="938">
        <f>'Receita-Despesa'!Q268</f>
        <v>4800</v>
      </c>
      <c r="AU265" s="960"/>
      <c r="AV265" s="961">
        <f t="shared" si="222"/>
        <v>-4800</v>
      </c>
      <c r="AW265" s="962">
        <f t="shared" si="234"/>
        <v>-1</v>
      </c>
      <c r="AX265" s="938">
        <f>'Receita-Despesa'!R268</f>
        <v>4800</v>
      </c>
      <c r="AY265" s="960"/>
      <c r="AZ265" s="961">
        <f t="shared" si="223"/>
        <v>-4800</v>
      </c>
      <c r="BA265" s="962">
        <f t="shared" si="235"/>
        <v>-1</v>
      </c>
      <c r="BB265" s="924">
        <f t="shared" si="181"/>
        <v>57600</v>
      </c>
      <c r="BC265" s="925">
        <f t="shared" si="181"/>
        <v>0</v>
      </c>
      <c r="BD265" s="926">
        <f t="shared" si="182"/>
        <v>-57600</v>
      </c>
      <c r="BE265" s="963">
        <f t="shared" si="236"/>
        <v>-1</v>
      </c>
      <c r="BF265" s="220"/>
      <c r="BG265" s="226"/>
      <c r="BH265" s="220"/>
      <c r="BI265" s="227"/>
      <c r="BJ265" s="237"/>
      <c r="BK265" s="237"/>
      <c r="BL265" s="237"/>
      <c r="BM265" s="237"/>
      <c r="BN265" s="249"/>
      <c r="BO265" s="237"/>
      <c r="BP265" s="237"/>
      <c r="BQ265" s="237"/>
      <c r="BR265" s="237"/>
      <c r="BS265" s="239"/>
      <c r="BU265" s="100"/>
      <c r="BV265" s="100"/>
    </row>
    <row r="266" spans="1:74" x14ac:dyDescent="0.3">
      <c r="A266" s="874"/>
      <c r="B266" s="234"/>
      <c r="C266" s="104"/>
      <c r="D266" s="581" t="str">
        <f>'Receita-Despesa'!D269</f>
        <v xml:space="preserve">        2- Oleo diesel</v>
      </c>
      <c r="E266" s="587"/>
      <c r="F266" s="938">
        <f>'Receita-Despesa'!G269</f>
        <v>4000</v>
      </c>
      <c r="G266" s="960"/>
      <c r="H266" s="961">
        <f t="shared" si="180"/>
        <v>-4000</v>
      </c>
      <c r="I266" s="962">
        <f t="shared" si="224"/>
        <v>-1</v>
      </c>
      <c r="J266" s="938">
        <f>'Receita-Despesa'!H269</f>
        <v>4000</v>
      </c>
      <c r="K266" s="960"/>
      <c r="L266" s="961">
        <f t="shared" si="213"/>
        <v>-4000</v>
      </c>
      <c r="M266" s="962">
        <f t="shared" si="225"/>
        <v>-1</v>
      </c>
      <c r="N266" s="938">
        <f>'Receita-Despesa'!I269</f>
        <v>4000</v>
      </c>
      <c r="O266" s="960"/>
      <c r="P266" s="961">
        <f t="shared" si="214"/>
        <v>-4000</v>
      </c>
      <c r="Q266" s="962">
        <f t="shared" si="226"/>
        <v>-1</v>
      </c>
      <c r="R266" s="938">
        <f>'Receita-Despesa'!J269</f>
        <v>4000</v>
      </c>
      <c r="S266" s="960"/>
      <c r="T266" s="961">
        <f t="shared" si="215"/>
        <v>-4000</v>
      </c>
      <c r="U266" s="962">
        <f t="shared" si="227"/>
        <v>-1</v>
      </c>
      <c r="V266" s="938">
        <f>'Receita-Despesa'!K269</f>
        <v>4000</v>
      </c>
      <c r="W266" s="960"/>
      <c r="X266" s="961">
        <f t="shared" si="216"/>
        <v>-4000</v>
      </c>
      <c r="Y266" s="962">
        <f t="shared" si="228"/>
        <v>-1</v>
      </c>
      <c r="Z266" s="938">
        <f>'Receita-Despesa'!L269</f>
        <v>4000</v>
      </c>
      <c r="AA266" s="960"/>
      <c r="AB266" s="961">
        <f t="shared" si="217"/>
        <v>-4000</v>
      </c>
      <c r="AC266" s="962">
        <f t="shared" si="229"/>
        <v>-1</v>
      </c>
      <c r="AD266" s="938">
        <f>'Receita-Despesa'!M269</f>
        <v>4000</v>
      </c>
      <c r="AE266" s="960"/>
      <c r="AF266" s="961">
        <f t="shared" si="218"/>
        <v>-4000</v>
      </c>
      <c r="AG266" s="962">
        <f t="shared" si="230"/>
        <v>-1</v>
      </c>
      <c r="AH266" s="938">
        <f>'Receita-Despesa'!N269</f>
        <v>4000</v>
      </c>
      <c r="AI266" s="960"/>
      <c r="AJ266" s="961">
        <f t="shared" si="219"/>
        <v>-4000</v>
      </c>
      <c r="AK266" s="962">
        <f t="shared" si="231"/>
        <v>-1</v>
      </c>
      <c r="AL266" s="938">
        <f>'Receita-Despesa'!O269</f>
        <v>4000</v>
      </c>
      <c r="AM266" s="960"/>
      <c r="AN266" s="961">
        <f t="shared" si="220"/>
        <v>-4000</v>
      </c>
      <c r="AO266" s="962">
        <f t="shared" si="232"/>
        <v>-1</v>
      </c>
      <c r="AP266" s="938">
        <f>'Receita-Despesa'!P269</f>
        <v>4000</v>
      </c>
      <c r="AQ266" s="960"/>
      <c r="AR266" s="961">
        <f t="shared" si="221"/>
        <v>-4000</v>
      </c>
      <c r="AS266" s="962">
        <f t="shared" si="233"/>
        <v>-1</v>
      </c>
      <c r="AT266" s="938">
        <f>'Receita-Despesa'!Q269</f>
        <v>4000</v>
      </c>
      <c r="AU266" s="960"/>
      <c r="AV266" s="961">
        <f t="shared" si="222"/>
        <v>-4000</v>
      </c>
      <c r="AW266" s="962">
        <f t="shared" si="234"/>
        <v>-1</v>
      </c>
      <c r="AX266" s="938">
        <f>'Receita-Despesa'!R269</f>
        <v>4000</v>
      </c>
      <c r="AY266" s="960"/>
      <c r="AZ266" s="961">
        <f t="shared" si="223"/>
        <v>-4000</v>
      </c>
      <c r="BA266" s="962">
        <f t="shared" si="235"/>
        <v>-1</v>
      </c>
      <c r="BB266" s="924">
        <f t="shared" si="181"/>
        <v>48000</v>
      </c>
      <c r="BC266" s="925">
        <f t="shared" si="181"/>
        <v>0</v>
      </c>
      <c r="BD266" s="926">
        <f t="shared" si="182"/>
        <v>-48000</v>
      </c>
      <c r="BE266" s="963">
        <f t="shared" si="236"/>
        <v>-1</v>
      </c>
      <c r="BF266" s="220"/>
      <c r="BG266" s="226"/>
      <c r="BH266" s="220"/>
      <c r="BI266" s="227"/>
      <c r="BJ266" s="237"/>
      <c r="BK266" s="237"/>
      <c r="BL266" s="237"/>
      <c r="BM266" s="237"/>
      <c r="BN266" s="249"/>
      <c r="BO266" s="237"/>
      <c r="BP266" s="237"/>
      <c r="BQ266" s="237"/>
      <c r="BR266" s="237"/>
      <c r="BS266" s="239"/>
      <c r="BU266" s="100"/>
      <c r="BV266" s="100"/>
    </row>
    <row r="267" spans="1:74" x14ac:dyDescent="0.3">
      <c r="A267" s="874"/>
      <c r="B267" s="234"/>
      <c r="C267" s="104"/>
      <c r="D267" s="581" t="str">
        <f>'Receita-Despesa'!D270</f>
        <v xml:space="preserve">        3- Gasolina / alcool automotivo</v>
      </c>
      <c r="E267" s="587"/>
      <c r="F267" s="938">
        <f>'Receita-Despesa'!G270</f>
        <v>0</v>
      </c>
      <c r="G267" s="960"/>
      <c r="H267" s="961">
        <f t="shared" si="180"/>
        <v>0</v>
      </c>
      <c r="I267" s="962" t="e">
        <f t="shared" si="224"/>
        <v>#DIV/0!</v>
      </c>
      <c r="J267" s="938">
        <f>'Receita-Despesa'!H270</f>
        <v>0</v>
      </c>
      <c r="K267" s="960"/>
      <c r="L267" s="961">
        <f t="shared" si="213"/>
        <v>0</v>
      </c>
      <c r="M267" s="962" t="e">
        <f t="shared" si="225"/>
        <v>#DIV/0!</v>
      </c>
      <c r="N267" s="938">
        <f>'Receita-Despesa'!I270</f>
        <v>0</v>
      </c>
      <c r="O267" s="960"/>
      <c r="P267" s="961">
        <f t="shared" si="214"/>
        <v>0</v>
      </c>
      <c r="Q267" s="962" t="e">
        <f t="shared" si="226"/>
        <v>#DIV/0!</v>
      </c>
      <c r="R267" s="938">
        <f>'Receita-Despesa'!J270</f>
        <v>0</v>
      </c>
      <c r="S267" s="960"/>
      <c r="T267" s="961">
        <f t="shared" si="215"/>
        <v>0</v>
      </c>
      <c r="U267" s="962" t="e">
        <f t="shared" si="227"/>
        <v>#DIV/0!</v>
      </c>
      <c r="V267" s="938">
        <f>'Receita-Despesa'!K270</f>
        <v>0</v>
      </c>
      <c r="W267" s="960"/>
      <c r="X267" s="961">
        <f t="shared" si="216"/>
        <v>0</v>
      </c>
      <c r="Y267" s="962" t="e">
        <f t="shared" si="228"/>
        <v>#DIV/0!</v>
      </c>
      <c r="Z267" s="938">
        <f>'Receita-Despesa'!L270</f>
        <v>0</v>
      </c>
      <c r="AA267" s="960"/>
      <c r="AB267" s="961">
        <f t="shared" si="217"/>
        <v>0</v>
      </c>
      <c r="AC267" s="962" t="e">
        <f t="shared" si="229"/>
        <v>#DIV/0!</v>
      </c>
      <c r="AD267" s="938">
        <f>'Receita-Despesa'!M270</f>
        <v>0</v>
      </c>
      <c r="AE267" s="960"/>
      <c r="AF267" s="961">
        <f t="shared" si="218"/>
        <v>0</v>
      </c>
      <c r="AG267" s="962" t="e">
        <f t="shared" si="230"/>
        <v>#DIV/0!</v>
      </c>
      <c r="AH267" s="938">
        <f>'Receita-Despesa'!N270</f>
        <v>0</v>
      </c>
      <c r="AI267" s="960"/>
      <c r="AJ267" s="961">
        <f t="shared" si="219"/>
        <v>0</v>
      </c>
      <c r="AK267" s="962" t="e">
        <f t="shared" si="231"/>
        <v>#DIV/0!</v>
      </c>
      <c r="AL267" s="938">
        <f>'Receita-Despesa'!O270</f>
        <v>0</v>
      </c>
      <c r="AM267" s="960"/>
      <c r="AN267" s="961">
        <f t="shared" si="220"/>
        <v>0</v>
      </c>
      <c r="AO267" s="962" t="e">
        <f t="shared" si="232"/>
        <v>#DIV/0!</v>
      </c>
      <c r="AP267" s="938">
        <f>'Receita-Despesa'!P270</f>
        <v>0</v>
      </c>
      <c r="AQ267" s="960"/>
      <c r="AR267" s="961">
        <f t="shared" si="221"/>
        <v>0</v>
      </c>
      <c r="AS267" s="962" t="e">
        <f t="shared" si="233"/>
        <v>#DIV/0!</v>
      </c>
      <c r="AT267" s="938">
        <f>'Receita-Despesa'!Q270</f>
        <v>0</v>
      </c>
      <c r="AU267" s="960"/>
      <c r="AV267" s="961">
        <f t="shared" si="222"/>
        <v>0</v>
      </c>
      <c r="AW267" s="962" t="e">
        <f t="shared" si="234"/>
        <v>#DIV/0!</v>
      </c>
      <c r="AX267" s="938">
        <f>'Receita-Despesa'!R270</f>
        <v>0</v>
      </c>
      <c r="AY267" s="960"/>
      <c r="AZ267" s="961">
        <f t="shared" si="223"/>
        <v>0</v>
      </c>
      <c r="BA267" s="962" t="e">
        <f t="shared" si="235"/>
        <v>#DIV/0!</v>
      </c>
      <c r="BB267" s="924">
        <f t="shared" si="181"/>
        <v>0</v>
      </c>
      <c r="BC267" s="925">
        <f t="shared" si="181"/>
        <v>0</v>
      </c>
      <c r="BD267" s="926">
        <f t="shared" si="182"/>
        <v>0</v>
      </c>
      <c r="BE267" s="963" t="e">
        <f t="shared" si="236"/>
        <v>#DIV/0!</v>
      </c>
      <c r="BF267" s="220"/>
      <c r="BG267" s="226"/>
      <c r="BH267" s="220"/>
      <c r="BI267" s="227"/>
      <c r="BJ267" s="237"/>
      <c r="BK267" s="237"/>
      <c r="BL267" s="237"/>
      <c r="BM267" s="237"/>
      <c r="BN267" s="249"/>
      <c r="BO267" s="237"/>
      <c r="BP267" s="237"/>
      <c r="BQ267" s="237"/>
      <c r="BR267" s="237"/>
      <c r="BS267" s="239"/>
      <c r="BU267" s="100"/>
      <c r="BV267" s="100"/>
    </row>
    <row r="268" spans="1:74" x14ac:dyDescent="0.3">
      <c r="A268" s="874"/>
      <c r="B268" s="234"/>
      <c r="C268" s="104"/>
      <c r="D268" s="581" t="str">
        <f>'Receita-Despesa'!D271</f>
        <v xml:space="preserve">        4-</v>
      </c>
      <c r="E268" s="588"/>
      <c r="F268" s="938">
        <f>'Receita-Despesa'!G271</f>
        <v>0</v>
      </c>
      <c r="G268" s="960"/>
      <c r="H268" s="961">
        <f t="shared" si="180"/>
        <v>0</v>
      </c>
      <c r="I268" s="962" t="e">
        <f t="shared" si="224"/>
        <v>#DIV/0!</v>
      </c>
      <c r="J268" s="938">
        <f>'Receita-Despesa'!H271</f>
        <v>0</v>
      </c>
      <c r="K268" s="960"/>
      <c r="L268" s="961">
        <f t="shared" si="213"/>
        <v>0</v>
      </c>
      <c r="M268" s="962" t="e">
        <f t="shared" si="225"/>
        <v>#DIV/0!</v>
      </c>
      <c r="N268" s="938">
        <f>'Receita-Despesa'!I271</f>
        <v>0</v>
      </c>
      <c r="O268" s="960"/>
      <c r="P268" s="961">
        <f t="shared" si="214"/>
        <v>0</v>
      </c>
      <c r="Q268" s="962" t="e">
        <f t="shared" si="226"/>
        <v>#DIV/0!</v>
      </c>
      <c r="R268" s="938">
        <f>'Receita-Despesa'!J271</f>
        <v>0</v>
      </c>
      <c r="S268" s="960"/>
      <c r="T268" s="961">
        <f t="shared" si="215"/>
        <v>0</v>
      </c>
      <c r="U268" s="962" t="e">
        <f t="shared" si="227"/>
        <v>#DIV/0!</v>
      </c>
      <c r="V268" s="938">
        <f>'Receita-Despesa'!K271</f>
        <v>0</v>
      </c>
      <c r="W268" s="960"/>
      <c r="X268" s="961">
        <f t="shared" si="216"/>
        <v>0</v>
      </c>
      <c r="Y268" s="962" t="e">
        <f t="shared" si="228"/>
        <v>#DIV/0!</v>
      </c>
      <c r="Z268" s="938">
        <f>'Receita-Despesa'!L271</f>
        <v>0</v>
      </c>
      <c r="AA268" s="960"/>
      <c r="AB268" s="961">
        <f t="shared" si="217"/>
        <v>0</v>
      </c>
      <c r="AC268" s="962" t="e">
        <f t="shared" si="229"/>
        <v>#DIV/0!</v>
      </c>
      <c r="AD268" s="938">
        <f>'Receita-Despesa'!M271</f>
        <v>0</v>
      </c>
      <c r="AE268" s="960"/>
      <c r="AF268" s="961">
        <f t="shared" si="218"/>
        <v>0</v>
      </c>
      <c r="AG268" s="962" t="e">
        <f t="shared" si="230"/>
        <v>#DIV/0!</v>
      </c>
      <c r="AH268" s="938">
        <f>'Receita-Despesa'!N271</f>
        <v>0</v>
      </c>
      <c r="AI268" s="960"/>
      <c r="AJ268" s="961">
        <f t="shared" si="219"/>
        <v>0</v>
      </c>
      <c r="AK268" s="962" t="e">
        <f t="shared" si="231"/>
        <v>#DIV/0!</v>
      </c>
      <c r="AL268" s="938">
        <f>'Receita-Despesa'!O271</f>
        <v>0</v>
      </c>
      <c r="AM268" s="960"/>
      <c r="AN268" s="961">
        <f t="shared" si="220"/>
        <v>0</v>
      </c>
      <c r="AO268" s="962" t="e">
        <f t="shared" si="232"/>
        <v>#DIV/0!</v>
      </c>
      <c r="AP268" s="938">
        <f>'Receita-Despesa'!P271</f>
        <v>0</v>
      </c>
      <c r="AQ268" s="960"/>
      <c r="AR268" s="961">
        <f t="shared" si="221"/>
        <v>0</v>
      </c>
      <c r="AS268" s="962" t="e">
        <f t="shared" si="233"/>
        <v>#DIV/0!</v>
      </c>
      <c r="AT268" s="938">
        <f>'Receita-Despesa'!Q271</f>
        <v>0</v>
      </c>
      <c r="AU268" s="960"/>
      <c r="AV268" s="961">
        <f t="shared" si="222"/>
        <v>0</v>
      </c>
      <c r="AW268" s="962" t="e">
        <f t="shared" si="234"/>
        <v>#DIV/0!</v>
      </c>
      <c r="AX268" s="938">
        <f>'Receita-Despesa'!R271</f>
        <v>0</v>
      </c>
      <c r="AY268" s="960"/>
      <c r="AZ268" s="961">
        <f t="shared" si="223"/>
        <v>0</v>
      </c>
      <c r="BA268" s="962" t="e">
        <f t="shared" si="235"/>
        <v>#DIV/0!</v>
      </c>
      <c r="BB268" s="924">
        <f t="shared" si="181"/>
        <v>0</v>
      </c>
      <c r="BC268" s="925">
        <f t="shared" si="181"/>
        <v>0</v>
      </c>
      <c r="BD268" s="926">
        <f t="shared" si="182"/>
        <v>0</v>
      </c>
      <c r="BE268" s="963" t="e">
        <f t="shared" si="236"/>
        <v>#DIV/0!</v>
      </c>
      <c r="BF268" s="220"/>
      <c r="BG268" s="226"/>
      <c r="BH268" s="220"/>
      <c r="BI268" s="227"/>
      <c r="BJ268" s="237"/>
      <c r="BK268" s="237"/>
      <c r="BL268" s="237"/>
      <c r="BM268" s="237"/>
      <c r="BN268" s="249"/>
      <c r="BO268" s="237"/>
      <c r="BP268" s="237"/>
      <c r="BQ268" s="237"/>
      <c r="BR268" s="237"/>
      <c r="BS268" s="239"/>
      <c r="BU268" s="100"/>
      <c r="BV268" s="100"/>
    </row>
    <row r="269" spans="1:74" x14ac:dyDescent="0.3">
      <c r="A269" s="874"/>
      <c r="B269" s="234"/>
      <c r="C269" s="104"/>
      <c r="D269" s="581" t="str">
        <f>'Receita-Despesa'!D272</f>
        <v xml:space="preserve">        5-</v>
      </c>
      <c r="E269" s="588"/>
      <c r="F269" s="938">
        <f>'Receita-Despesa'!G272</f>
        <v>0</v>
      </c>
      <c r="G269" s="960"/>
      <c r="H269" s="961">
        <f t="shared" ref="H269:H303" si="237">G269-F269</f>
        <v>0</v>
      </c>
      <c r="I269" s="962" t="e">
        <f t="shared" si="224"/>
        <v>#DIV/0!</v>
      </c>
      <c r="J269" s="938">
        <f>'Receita-Despesa'!H272</f>
        <v>0</v>
      </c>
      <c r="K269" s="960"/>
      <c r="L269" s="961">
        <f t="shared" si="213"/>
        <v>0</v>
      </c>
      <c r="M269" s="962" t="e">
        <f t="shared" si="225"/>
        <v>#DIV/0!</v>
      </c>
      <c r="N269" s="938">
        <f>'Receita-Despesa'!I272</f>
        <v>0</v>
      </c>
      <c r="O269" s="960"/>
      <c r="P269" s="961">
        <f t="shared" si="214"/>
        <v>0</v>
      </c>
      <c r="Q269" s="962" t="e">
        <f t="shared" si="226"/>
        <v>#DIV/0!</v>
      </c>
      <c r="R269" s="938">
        <f>'Receita-Despesa'!J272</f>
        <v>0</v>
      </c>
      <c r="S269" s="960"/>
      <c r="T269" s="961">
        <f t="shared" si="215"/>
        <v>0</v>
      </c>
      <c r="U269" s="962" t="e">
        <f t="shared" si="227"/>
        <v>#DIV/0!</v>
      </c>
      <c r="V269" s="938">
        <f>'Receita-Despesa'!K272</f>
        <v>0</v>
      </c>
      <c r="W269" s="960"/>
      <c r="X269" s="961">
        <f t="shared" si="216"/>
        <v>0</v>
      </c>
      <c r="Y269" s="962" t="e">
        <f t="shared" si="228"/>
        <v>#DIV/0!</v>
      </c>
      <c r="Z269" s="938">
        <f>'Receita-Despesa'!L272</f>
        <v>0</v>
      </c>
      <c r="AA269" s="960"/>
      <c r="AB269" s="961">
        <f t="shared" si="217"/>
        <v>0</v>
      </c>
      <c r="AC269" s="962" t="e">
        <f t="shared" si="229"/>
        <v>#DIV/0!</v>
      </c>
      <c r="AD269" s="938">
        <f>'Receita-Despesa'!M272</f>
        <v>0</v>
      </c>
      <c r="AE269" s="960"/>
      <c r="AF269" s="961">
        <f t="shared" si="218"/>
        <v>0</v>
      </c>
      <c r="AG269" s="962" t="e">
        <f t="shared" si="230"/>
        <v>#DIV/0!</v>
      </c>
      <c r="AH269" s="938">
        <f>'Receita-Despesa'!N272</f>
        <v>0</v>
      </c>
      <c r="AI269" s="960"/>
      <c r="AJ269" s="961">
        <f t="shared" si="219"/>
        <v>0</v>
      </c>
      <c r="AK269" s="962" t="e">
        <f t="shared" si="231"/>
        <v>#DIV/0!</v>
      </c>
      <c r="AL269" s="938">
        <f>'Receita-Despesa'!O272</f>
        <v>0</v>
      </c>
      <c r="AM269" s="960"/>
      <c r="AN269" s="961">
        <f t="shared" si="220"/>
        <v>0</v>
      </c>
      <c r="AO269" s="962" t="e">
        <f t="shared" si="232"/>
        <v>#DIV/0!</v>
      </c>
      <c r="AP269" s="938">
        <f>'Receita-Despesa'!P272</f>
        <v>0</v>
      </c>
      <c r="AQ269" s="960"/>
      <c r="AR269" s="961">
        <f t="shared" si="221"/>
        <v>0</v>
      </c>
      <c r="AS269" s="962" t="e">
        <f t="shared" si="233"/>
        <v>#DIV/0!</v>
      </c>
      <c r="AT269" s="938">
        <f>'Receita-Despesa'!Q272</f>
        <v>0</v>
      </c>
      <c r="AU269" s="960"/>
      <c r="AV269" s="961">
        <f t="shared" si="222"/>
        <v>0</v>
      </c>
      <c r="AW269" s="962" t="e">
        <f t="shared" si="234"/>
        <v>#DIV/0!</v>
      </c>
      <c r="AX269" s="938">
        <f>'Receita-Despesa'!R272</f>
        <v>0</v>
      </c>
      <c r="AY269" s="960"/>
      <c r="AZ269" s="961">
        <f t="shared" si="223"/>
        <v>0</v>
      </c>
      <c r="BA269" s="962" t="e">
        <f t="shared" si="235"/>
        <v>#DIV/0!</v>
      </c>
      <c r="BB269" s="924">
        <f t="shared" ref="BB269:BC303" si="238">F269+J269+N269+R269+V269+Z269+AD269+AH269+AL269+AP269+AT269+AX269</f>
        <v>0</v>
      </c>
      <c r="BC269" s="925">
        <f t="shared" si="238"/>
        <v>0</v>
      </c>
      <c r="BD269" s="926">
        <f t="shared" ref="BD269:BD303" si="239">BC269-BB269</f>
        <v>0</v>
      </c>
      <c r="BE269" s="963" t="e">
        <f t="shared" si="236"/>
        <v>#DIV/0!</v>
      </c>
      <c r="BF269" s="220"/>
      <c r="BG269" s="226"/>
      <c r="BH269" s="220"/>
      <c r="BI269" s="227"/>
      <c r="BJ269" s="237"/>
      <c r="BK269" s="237"/>
      <c r="BL269" s="237"/>
      <c r="BM269" s="237"/>
      <c r="BN269" s="249"/>
      <c r="BO269" s="237"/>
      <c r="BP269" s="237"/>
      <c r="BQ269" s="237"/>
      <c r="BR269" s="237"/>
      <c r="BS269" s="239"/>
      <c r="BU269" s="100"/>
      <c r="BV269" s="100"/>
    </row>
    <row r="270" spans="1:74" x14ac:dyDescent="0.3">
      <c r="A270" s="874"/>
      <c r="B270" s="234"/>
      <c r="C270" s="104"/>
      <c r="D270" s="718" t="str">
        <f>'Receita-Despesa'!D273</f>
        <v xml:space="preserve">4.2.1.20.Outras </v>
      </c>
      <c r="E270" s="561"/>
      <c r="F270" s="930">
        <f>SUM(F271:F280)</f>
        <v>31650</v>
      </c>
      <c r="G270" s="942">
        <f>SUM(G271:G280)</f>
        <v>0</v>
      </c>
      <c r="H270" s="942">
        <f t="shared" si="237"/>
        <v>-31650</v>
      </c>
      <c r="I270" s="943">
        <f t="shared" si="224"/>
        <v>-1</v>
      </c>
      <c r="J270" s="930">
        <f>SUM(J271:J280)</f>
        <v>31650</v>
      </c>
      <c r="K270" s="942">
        <f>SUM(K271:K280)</f>
        <v>0</v>
      </c>
      <c r="L270" s="942">
        <f t="shared" si="213"/>
        <v>-31650</v>
      </c>
      <c r="M270" s="943">
        <f t="shared" si="225"/>
        <v>-1</v>
      </c>
      <c r="N270" s="930">
        <f>SUM(N271:N280)</f>
        <v>31650</v>
      </c>
      <c r="O270" s="942">
        <f>SUM(O271:O280)</f>
        <v>0</v>
      </c>
      <c r="P270" s="942">
        <f t="shared" si="214"/>
        <v>-31650</v>
      </c>
      <c r="Q270" s="943">
        <f t="shared" si="226"/>
        <v>-1</v>
      </c>
      <c r="R270" s="930">
        <f>SUM(R271:R280)</f>
        <v>58650</v>
      </c>
      <c r="S270" s="942">
        <f>SUM(S271:S280)</f>
        <v>0</v>
      </c>
      <c r="T270" s="942">
        <f t="shared" si="215"/>
        <v>-58650</v>
      </c>
      <c r="U270" s="943">
        <f t="shared" si="227"/>
        <v>-1</v>
      </c>
      <c r="V270" s="930">
        <f>SUM(V271:V280)</f>
        <v>29650</v>
      </c>
      <c r="W270" s="942">
        <f>SUM(W271:W280)</f>
        <v>0</v>
      </c>
      <c r="X270" s="942">
        <f t="shared" si="216"/>
        <v>-29650</v>
      </c>
      <c r="Y270" s="943">
        <f t="shared" si="228"/>
        <v>-1</v>
      </c>
      <c r="Z270" s="930">
        <f>SUM(Z271:Z280)</f>
        <v>31650</v>
      </c>
      <c r="AA270" s="942">
        <f>SUM(AA271:AA280)</f>
        <v>0</v>
      </c>
      <c r="AB270" s="942">
        <f t="shared" si="217"/>
        <v>-31650</v>
      </c>
      <c r="AC270" s="943">
        <f t="shared" si="229"/>
        <v>-1</v>
      </c>
      <c r="AD270" s="930">
        <f>SUM(AD271:AD280)</f>
        <v>31650</v>
      </c>
      <c r="AE270" s="942">
        <f>SUM(AE271:AE280)</f>
        <v>0</v>
      </c>
      <c r="AF270" s="942">
        <f t="shared" si="218"/>
        <v>-31650</v>
      </c>
      <c r="AG270" s="943">
        <f t="shared" si="230"/>
        <v>-1</v>
      </c>
      <c r="AH270" s="930">
        <f>SUM(AH271:AH280)</f>
        <v>31650</v>
      </c>
      <c r="AI270" s="942">
        <f>SUM(AI271:AI280)</f>
        <v>0</v>
      </c>
      <c r="AJ270" s="942">
        <f t="shared" si="219"/>
        <v>-31650</v>
      </c>
      <c r="AK270" s="943">
        <f t="shared" si="231"/>
        <v>-1</v>
      </c>
      <c r="AL270" s="930">
        <f>SUM(AL271:AL280)</f>
        <v>31650</v>
      </c>
      <c r="AM270" s="942">
        <f>SUM(AM271:AM280)</f>
        <v>0</v>
      </c>
      <c r="AN270" s="942">
        <f t="shared" si="220"/>
        <v>-31650</v>
      </c>
      <c r="AO270" s="943">
        <f t="shared" si="232"/>
        <v>-1</v>
      </c>
      <c r="AP270" s="930">
        <f>SUM(AP271:AP280)</f>
        <v>31650</v>
      </c>
      <c r="AQ270" s="942">
        <f>SUM(AQ271:AQ280)</f>
        <v>0</v>
      </c>
      <c r="AR270" s="942">
        <f t="shared" si="221"/>
        <v>-31650</v>
      </c>
      <c r="AS270" s="943">
        <f t="shared" si="233"/>
        <v>-1</v>
      </c>
      <c r="AT270" s="930">
        <f>SUM(AT271:AT280)</f>
        <v>31650</v>
      </c>
      <c r="AU270" s="942">
        <f>SUM(AU271:AU280)</f>
        <v>0</v>
      </c>
      <c r="AV270" s="942">
        <f t="shared" si="222"/>
        <v>-31650</v>
      </c>
      <c r="AW270" s="943">
        <f t="shared" si="234"/>
        <v>-1</v>
      </c>
      <c r="AX270" s="930">
        <f>'Receita-Despesa'!R273</f>
        <v>31650</v>
      </c>
      <c r="AY270" s="942">
        <f>SUM(AY271:AY280)</f>
        <v>0</v>
      </c>
      <c r="AZ270" s="942">
        <f t="shared" si="223"/>
        <v>-31650</v>
      </c>
      <c r="BA270" s="943">
        <f t="shared" si="235"/>
        <v>-1</v>
      </c>
      <c r="BB270" s="924">
        <f t="shared" si="238"/>
        <v>404800</v>
      </c>
      <c r="BC270" s="925">
        <f t="shared" si="238"/>
        <v>0</v>
      </c>
      <c r="BD270" s="926">
        <f t="shared" si="239"/>
        <v>-404800</v>
      </c>
      <c r="BE270" s="959">
        <f t="shared" si="236"/>
        <v>-1</v>
      </c>
      <c r="BF270" s="220"/>
      <c r="BG270" s="226"/>
      <c r="BH270" s="220"/>
      <c r="BI270" s="227"/>
      <c r="BJ270" s="237"/>
      <c r="BK270" s="237"/>
      <c r="BL270" s="237"/>
      <c r="BM270" s="237"/>
      <c r="BN270" s="249"/>
      <c r="BO270" s="237"/>
      <c r="BP270" s="237"/>
      <c r="BQ270" s="237"/>
      <c r="BR270" s="237"/>
      <c r="BS270" s="239"/>
      <c r="BU270" s="100"/>
      <c r="BV270" s="100"/>
    </row>
    <row r="271" spans="1:74" x14ac:dyDescent="0.3">
      <c r="A271" s="874"/>
      <c r="B271" s="234"/>
      <c r="C271" s="104"/>
      <c r="D271" s="535" t="str">
        <f>'Receita-Despesa'!D274</f>
        <v xml:space="preserve">        1- Jornais, revistas e periodicos</v>
      </c>
      <c r="E271" s="587"/>
      <c r="F271" s="938">
        <f>'Receita-Despesa'!G274</f>
        <v>2000</v>
      </c>
      <c r="G271" s="960"/>
      <c r="H271" s="961">
        <f t="shared" si="237"/>
        <v>-2000</v>
      </c>
      <c r="I271" s="962">
        <f t="shared" si="224"/>
        <v>-1</v>
      </c>
      <c r="J271" s="938">
        <f>'Receita-Despesa'!H274</f>
        <v>2000</v>
      </c>
      <c r="K271" s="960"/>
      <c r="L271" s="961">
        <f t="shared" si="213"/>
        <v>-2000</v>
      </c>
      <c r="M271" s="962">
        <f t="shared" si="225"/>
        <v>-1</v>
      </c>
      <c r="N271" s="938">
        <f>'Receita-Despesa'!I274</f>
        <v>2000</v>
      </c>
      <c r="O271" s="960"/>
      <c r="P271" s="961">
        <f t="shared" si="214"/>
        <v>-2000</v>
      </c>
      <c r="Q271" s="962">
        <f t="shared" si="226"/>
        <v>-1</v>
      </c>
      <c r="R271" s="938">
        <f>'Receita-Despesa'!J274</f>
        <v>29000</v>
      </c>
      <c r="S271" s="960"/>
      <c r="T271" s="961">
        <f t="shared" si="215"/>
        <v>-29000</v>
      </c>
      <c r="U271" s="962">
        <f t="shared" si="227"/>
        <v>-1</v>
      </c>
      <c r="V271" s="938">
        <f>'Receita-Despesa'!K274</f>
        <v>2000</v>
      </c>
      <c r="W271" s="960"/>
      <c r="X271" s="961">
        <f t="shared" si="216"/>
        <v>-2000</v>
      </c>
      <c r="Y271" s="962">
        <f t="shared" si="228"/>
        <v>-1</v>
      </c>
      <c r="Z271" s="938">
        <f>'Receita-Despesa'!L274</f>
        <v>2000</v>
      </c>
      <c r="AA271" s="960"/>
      <c r="AB271" s="961">
        <f t="shared" si="217"/>
        <v>-2000</v>
      </c>
      <c r="AC271" s="962">
        <f t="shared" si="229"/>
        <v>-1</v>
      </c>
      <c r="AD271" s="938">
        <f>'Receita-Despesa'!M274</f>
        <v>2000</v>
      </c>
      <c r="AE271" s="960"/>
      <c r="AF271" s="961">
        <f t="shared" si="218"/>
        <v>-2000</v>
      </c>
      <c r="AG271" s="962">
        <f t="shared" si="230"/>
        <v>-1</v>
      </c>
      <c r="AH271" s="938">
        <f>'Receita-Despesa'!N274</f>
        <v>2000</v>
      </c>
      <c r="AI271" s="960"/>
      <c r="AJ271" s="961">
        <f t="shared" si="219"/>
        <v>-2000</v>
      </c>
      <c r="AK271" s="962">
        <f t="shared" si="231"/>
        <v>-1</v>
      </c>
      <c r="AL271" s="938">
        <f>'Receita-Despesa'!O274</f>
        <v>2000</v>
      </c>
      <c r="AM271" s="960"/>
      <c r="AN271" s="961">
        <f t="shared" si="220"/>
        <v>-2000</v>
      </c>
      <c r="AO271" s="962">
        <f t="shared" si="232"/>
        <v>-1</v>
      </c>
      <c r="AP271" s="938">
        <f>'Receita-Despesa'!P274</f>
        <v>2000</v>
      </c>
      <c r="AQ271" s="960"/>
      <c r="AR271" s="961">
        <f t="shared" si="221"/>
        <v>-2000</v>
      </c>
      <c r="AS271" s="962">
        <f t="shared" si="233"/>
        <v>-1</v>
      </c>
      <c r="AT271" s="938">
        <f>'Receita-Despesa'!Q274</f>
        <v>2000</v>
      </c>
      <c r="AU271" s="960"/>
      <c r="AV271" s="961">
        <f t="shared" si="222"/>
        <v>-2000</v>
      </c>
      <c r="AW271" s="962">
        <f t="shared" si="234"/>
        <v>-1</v>
      </c>
      <c r="AX271" s="938">
        <f>'Receita-Despesa'!R274</f>
        <v>2000</v>
      </c>
      <c r="AY271" s="960"/>
      <c r="AZ271" s="961">
        <f t="shared" si="223"/>
        <v>-2000</v>
      </c>
      <c r="BA271" s="962">
        <f t="shared" si="235"/>
        <v>-1</v>
      </c>
      <c r="BB271" s="924">
        <f t="shared" si="238"/>
        <v>51000</v>
      </c>
      <c r="BC271" s="925">
        <f t="shared" si="238"/>
        <v>0</v>
      </c>
      <c r="BD271" s="926">
        <f t="shared" si="239"/>
        <v>-51000</v>
      </c>
      <c r="BE271" s="963">
        <f t="shared" si="236"/>
        <v>-1</v>
      </c>
      <c r="BF271" s="220"/>
      <c r="BG271" s="226"/>
      <c r="BH271" s="220"/>
      <c r="BI271" s="227"/>
      <c r="BJ271" s="237"/>
      <c r="BK271" s="237"/>
      <c r="BL271" s="237"/>
      <c r="BM271" s="237"/>
      <c r="BN271" s="249"/>
      <c r="BO271" s="237"/>
      <c r="BP271" s="237"/>
      <c r="BQ271" s="237"/>
      <c r="BR271" s="237"/>
      <c r="BS271" s="239"/>
      <c r="BU271" s="100"/>
      <c r="BV271" s="100"/>
    </row>
    <row r="272" spans="1:74" x14ac:dyDescent="0.3">
      <c r="A272" s="874"/>
      <c r="B272" s="234"/>
      <c r="C272" s="104"/>
      <c r="D272" s="535" t="str">
        <f>'Receita-Despesa'!D275</f>
        <v xml:space="preserve">        2- Despesas Viagem/Estadia e Alimentação</v>
      </c>
      <c r="E272" s="587"/>
      <c r="F272" s="938">
        <f>'Receita-Despesa'!G275</f>
        <v>8000</v>
      </c>
      <c r="G272" s="960"/>
      <c r="H272" s="961">
        <f t="shared" si="237"/>
        <v>-8000</v>
      </c>
      <c r="I272" s="962">
        <f t="shared" si="224"/>
        <v>-1</v>
      </c>
      <c r="J272" s="938">
        <f>'Receita-Despesa'!H275</f>
        <v>8000</v>
      </c>
      <c r="K272" s="960"/>
      <c r="L272" s="961">
        <f t="shared" si="213"/>
        <v>-8000</v>
      </c>
      <c r="M272" s="962">
        <f t="shared" si="225"/>
        <v>-1</v>
      </c>
      <c r="N272" s="938">
        <f>'Receita-Despesa'!I275</f>
        <v>8000</v>
      </c>
      <c r="O272" s="960"/>
      <c r="P272" s="961">
        <f t="shared" si="214"/>
        <v>-8000</v>
      </c>
      <c r="Q272" s="962">
        <f t="shared" si="226"/>
        <v>-1</v>
      </c>
      <c r="R272" s="938">
        <f>'Receita-Despesa'!J275</f>
        <v>8000</v>
      </c>
      <c r="S272" s="960"/>
      <c r="T272" s="961">
        <f t="shared" si="215"/>
        <v>-8000</v>
      </c>
      <c r="U272" s="962">
        <f t="shared" si="227"/>
        <v>-1</v>
      </c>
      <c r="V272" s="938">
        <f>'Receita-Despesa'!K275</f>
        <v>8000</v>
      </c>
      <c r="W272" s="960"/>
      <c r="X272" s="961">
        <f t="shared" si="216"/>
        <v>-8000</v>
      </c>
      <c r="Y272" s="962">
        <f t="shared" si="228"/>
        <v>-1</v>
      </c>
      <c r="Z272" s="938">
        <f>'Receita-Despesa'!L275</f>
        <v>8000</v>
      </c>
      <c r="AA272" s="960"/>
      <c r="AB272" s="961">
        <f t="shared" si="217"/>
        <v>-8000</v>
      </c>
      <c r="AC272" s="962">
        <f t="shared" si="229"/>
        <v>-1</v>
      </c>
      <c r="AD272" s="938">
        <f>'Receita-Despesa'!M275</f>
        <v>8000</v>
      </c>
      <c r="AE272" s="960"/>
      <c r="AF272" s="961">
        <f t="shared" si="218"/>
        <v>-8000</v>
      </c>
      <c r="AG272" s="962">
        <f t="shared" si="230"/>
        <v>-1</v>
      </c>
      <c r="AH272" s="938">
        <f>'Receita-Despesa'!N275</f>
        <v>8000</v>
      </c>
      <c r="AI272" s="960"/>
      <c r="AJ272" s="961">
        <f t="shared" si="219"/>
        <v>-8000</v>
      </c>
      <c r="AK272" s="962">
        <f t="shared" si="231"/>
        <v>-1</v>
      </c>
      <c r="AL272" s="938">
        <f>'Receita-Despesa'!O275</f>
        <v>8000</v>
      </c>
      <c r="AM272" s="960"/>
      <c r="AN272" s="961">
        <f t="shared" si="220"/>
        <v>-8000</v>
      </c>
      <c r="AO272" s="962">
        <f t="shared" si="232"/>
        <v>-1</v>
      </c>
      <c r="AP272" s="938">
        <f>'Receita-Despesa'!P275</f>
        <v>8000</v>
      </c>
      <c r="AQ272" s="960"/>
      <c r="AR272" s="961">
        <f t="shared" si="221"/>
        <v>-8000</v>
      </c>
      <c r="AS272" s="962">
        <f t="shared" si="233"/>
        <v>-1</v>
      </c>
      <c r="AT272" s="938">
        <f>'Receita-Despesa'!Q275</f>
        <v>8000</v>
      </c>
      <c r="AU272" s="960"/>
      <c r="AV272" s="961">
        <f t="shared" si="222"/>
        <v>-8000</v>
      </c>
      <c r="AW272" s="962">
        <f t="shared" si="234"/>
        <v>-1</v>
      </c>
      <c r="AX272" s="938">
        <f>'Receita-Despesa'!R275</f>
        <v>8000</v>
      </c>
      <c r="AY272" s="960"/>
      <c r="AZ272" s="961">
        <f t="shared" si="223"/>
        <v>-8000</v>
      </c>
      <c r="BA272" s="962">
        <f t="shared" si="235"/>
        <v>-1</v>
      </c>
      <c r="BB272" s="924">
        <f t="shared" si="238"/>
        <v>96000</v>
      </c>
      <c r="BC272" s="925">
        <f t="shared" si="238"/>
        <v>0</v>
      </c>
      <c r="BD272" s="926">
        <f t="shared" si="239"/>
        <v>-96000</v>
      </c>
      <c r="BE272" s="963">
        <f t="shared" si="236"/>
        <v>-1</v>
      </c>
      <c r="BF272" s="220"/>
      <c r="BG272" s="226"/>
      <c r="BH272" s="220"/>
      <c r="BI272" s="227"/>
      <c r="BJ272" s="237"/>
      <c r="BK272" s="237"/>
      <c r="BL272" s="237"/>
      <c r="BM272" s="237"/>
      <c r="BN272" s="249"/>
      <c r="BO272" s="237"/>
      <c r="BP272" s="237"/>
      <c r="BQ272" s="237"/>
      <c r="BR272" s="237"/>
      <c r="BS272" s="239"/>
      <c r="BU272" s="100"/>
      <c r="BV272" s="100"/>
    </row>
    <row r="273" spans="1:74" x14ac:dyDescent="0.3">
      <c r="A273" s="874"/>
      <c r="B273" s="234"/>
      <c r="C273" s="104"/>
      <c r="D273" s="535" t="str">
        <f>'Receita-Despesa'!D276</f>
        <v xml:space="preserve">        3-  Fretes e Carretos</v>
      </c>
      <c r="E273" s="587"/>
      <c r="F273" s="938">
        <f>'Receita-Despesa'!G276</f>
        <v>7350</v>
      </c>
      <c r="G273" s="960"/>
      <c r="H273" s="961">
        <f t="shared" si="237"/>
        <v>-7350</v>
      </c>
      <c r="I273" s="962">
        <f t="shared" si="224"/>
        <v>-1</v>
      </c>
      <c r="J273" s="938">
        <f>'Receita-Despesa'!H276</f>
        <v>7350</v>
      </c>
      <c r="K273" s="960"/>
      <c r="L273" s="961">
        <f t="shared" si="213"/>
        <v>-7350</v>
      </c>
      <c r="M273" s="962">
        <f t="shared" si="225"/>
        <v>-1</v>
      </c>
      <c r="N273" s="938">
        <f>'Receita-Despesa'!I276</f>
        <v>7350</v>
      </c>
      <c r="O273" s="960"/>
      <c r="P273" s="961">
        <f t="shared" si="214"/>
        <v>-7350</v>
      </c>
      <c r="Q273" s="962">
        <f t="shared" si="226"/>
        <v>-1</v>
      </c>
      <c r="R273" s="938">
        <f>'Receita-Despesa'!J276</f>
        <v>7350</v>
      </c>
      <c r="S273" s="960"/>
      <c r="T273" s="961">
        <f t="shared" si="215"/>
        <v>-7350</v>
      </c>
      <c r="U273" s="962">
        <f t="shared" si="227"/>
        <v>-1</v>
      </c>
      <c r="V273" s="938">
        <f>'Receita-Despesa'!K276</f>
        <v>7350</v>
      </c>
      <c r="W273" s="960"/>
      <c r="X273" s="961">
        <f t="shared" si="216"/>
        <v>-7350</v>
      </c>
      <c r="Y273" s="962">
        <f t="shared" si="228"/>
        <v>-1</v>
      </c>
      <c r="Z273" s="938">
        <f>'Receita-Despesa'!L276</f>
        <v>7350</v>
      </c>
      <c r="AA273" s="960"/>
      <c r="AB273" s="961">
        <f t="shared" si="217"/>
        <v>-7350</v>
      </c>
      <c r="AC273" s="962">
        <f t="shared" si="229"/>
        <v>-1</v>
      </c>
      <c r="AD273" s="938">
        <f>'Receita-Despesa'!M276</f>
        <v>7350</v>
      </c>
      <c r="AE273" s="960"/>
      <c r="AF273" s="961">
        <f t="shared" si="218"/>
        <v>-7350</v>
      </c>
      <c r="AG273" s="962">
        <f t="shared" si="230"/>
        <v>-1</v>
      </c>
      <c r="AH273" s="938">
        <f>'Receita-Despesa'!N276</f>
        <v>7350</v>
      </c>
      <c r="AI273" s="960"/>
      <c r="AJ273" s="961">
        <f t="shared" si="219"/>
        <v>-7350</v>
      </c>
      <c r="AK273" s="962">
        <f t="shared" si="231"/>
        <v>-1</v>
      </c>
      <c r="AL273" s="938">
        <f>'Receita-Despesa'!O276</f>
        <v>7350</v>
      </c>
      <c r="AM273" s="960"/>
      <c r="AN273" s="961">
        <f t="shared" si="220"/>
        <v>-7350</v>
      </c>
      <c r="AO273" s="962">
        <f t="shared" si="232"/>
        <v>-1</v>
      </c>
      <c r="AP273" s="938">
        <f>'Receita-Despesa'!P276</f>
        <v>7350</v>
      </c>
      <c r="AQ273" s="960"/>
      <c r="AR273" s="961">
        <f t="shared" si="221"/>
        <v>-7350</v>
      </c>
      <c r="AS273" s="962">
        <f t="shared" si="233"/>
        <v>-1</v>
      </c>
      <c r="AT273" s="938">
        <f>'Receita-Despesa'!Q276</f>
        <v>7350</v>
      </c>
      <c r="AU273" s="960"/>
      <c r="AV273" s="961">
        <f t="shared" si="222"/>
        <v>-7350</v>
      </c>
      <c r="AW273" s="962">
        <f t="shared" si="234"/>
        <v>-1</v>
      </c>
      <c r="AX273" s="938">
        <f>'Receita-Despesa'!R277</f>
        <v>8000</v>
      </c>
      <c r="AY273" s="960"/>
      <c r="AZ273" s="961">
        <f t="shared" si="223"/>
        <v>-8000</v>
      </c>
      <c r="BA273" s="962">
        <f t="shared" si="235"/>
        <v>-1</v>
      </c>
      <c r="BB273" s="924">
        <f t="shared" si="238"/>
        <v>88850</v>
      </c>
      <c r="BC273" s="925">
        <f t="shared" si="238"/>
        <v>0</v>
      </c>
      <c r="BD273" s="926">
        <f t="shared" si="239"/>
        <v>-88850</v>
      </c>
      <c r="BE273" s="963">
        <f t="shared" si="236"/>
        <v>-1</v>
      </c>
      <c r="BF273" s="220"/>
      <c r="BG273" s="226"/>
      <c r="BH273" s="220"/>
      <c r="BI273" s="227"/>
      <c r="BJ273" s="237"/>
      <c r="BK273" s="237"/>
      <c r="BL273" s="237"/>
      <c r="BM273" s="237"/>
      <c r="BN273" s="249"/>
      <c r="BO273" s="237"/>
      <c r="BP273" s="237"/>
      <c r="BQ273" s="237"/>
      <c r="BR273" s="237"/>
      <c r="BS273" s="239"/>
      <c r="BU273" s="100"/>
      <c r="BV273" s="100"/>
    </row>
    <row r="274" spans="1:74" x14ac:dyDescent="0.3">
      <c r="A274" s="874"/>
      <c r="B274" s="234"/>
      <c r="C274" s="104"/>
      <c r="D274" s="535" t="str">
        <f>'Receita-Despesa'!D277</f>
        <v xml:space="preserve">        4- Condução e Táxi</v>
      </c>
      <c r="E274" s="587"/>
      <c r="F274" s="938">
        <f>'Receita-Despesa'!G277</f>
        <v>8000</v>
      </c>
      <c r="G274" s="960"/>
      <c r="H274" s="961">
        <f t="shared" si="237"/>
        <v>-8000</v>
      </c>
      <c r="I274" s="962">
        <f t="shared" si="224"/>
        <v>-1</v>
      </c>
      <c r="J274" s="938">
        <f>'Receita-Despesa'!H277</f>
        <v>8000</v>
      </c>
      <c r="K274" s="960"/>
      <c r="L274" s="961">
        <f t="shared" si="213"/>
        <v>-8000</v>
      </c>
      <c r="M274" s="962">
        <f t="shared" si="225"/>
        <v>-1</v>
      </c>
      <c r="N274" s="938">
        <f>'Receita-Despesa'!I277</f>
        <v>8000</v>
      </c>
      <c r="O274" s="960"/>
      <c r="P274" s="961">
        <f t="shared" si="214"/>
        <v>-8000</v>
      </c>
      <c r="Q274" s="962">
        <f t="shared" si="226"/>
        <v>-1</v>
      </c>
      <c r="R274" s="938">
        <f>'Receita-Despesa'!J277</f>
        <v>8000</v>
      </c>
      <c r="S274" s="960"/>
      <c r="T274" s="961">
        <f t="shared" si="215"/>
        <v>-8000</v>
      </c>
      <c r="U274" s="962">
        <f t="shared" si="227"/>
        <v>-1</v>
      </c>
      <c r="V274" s="938">
        <f>'Receita-Despesa'!K277</f>
        <v>8000</v>
      </c>
      <c r="W274" s="960"/>
      <c r="X274" s="961">
        <f t="shared" si="216"/>
        <v>-8000</v>
      </c>
      <c r="Y274" s="962">
        <f t="shared" si="228"/>
        <v>-1</v>
      </c>
      <c r="Z274" s="938">
        <f>'Receita-Despesa'!L277</f>
        <v>8000</v>
      </c>
      <c r="AA274" s="960"/>
      <c r="AB274" s="961">
        <f t="shared" si="217"/>
        <v>-8000</v>
      </c>
      <c r="AC274" s="962">
        <f t="shared" si="229"/>
        <v>-1</v>
      </c>
      <c r="AD274" s="938">
        <f>'Receita-Despesa'!M277</f>
        <v>8000</v>
      </c>
      <c r="AE274" s="960"/>
      <c r="AF274" s="961">
        <f t="shared" si="218"/>
        <v>-8000</v>
      </c>
      <c r="AG274" s="962">
        <f t="shared" si="230"/>
        <v>-1</v>
      </c>
      <c r="AH274" s="938">
        <f>'Receita-Despesa'!N277</f>
        <v>8000</v>
      </c>
      <c r="AI274" s="960"/>
      <c r="AJ274" s="961">
        <f t="shared" si="219"/>
        <v>-8000</v>
      </c>
      <c r="AK274" s="962">
        <f t="shared" si="231"/>
        <v>-1</v>
      </c>
      <c r="AL274" s="938">
        <f>'Receita-Despesa'!O277</f>
        <v>8000</v>
      </c>
      <c r="AM274" s="960"/>
      <c r="AN274" s="961">
        <f t="shared" si="220"/>
        <v>-8000</v>
      </c>
      <c r="AO274" s="962">
        <f t="shared" si="232"/>
        <v>-1</v>
      </c>
      <c r="AP274" s="938">
        <f>'Receita-Despesa'!P277</f>
        <v>8000</v>
      </c>
      <c r="AQ274" s="960"/>
      <c r="AR274" s="961">
        <f t="shared" si="221"/>
        <v>-8000</v>
      </c>
      <c r="AS274" s="962">
        <f t="shared" si="233"/>
        <v>-1</v>
      </c>
      <c r="AT274" s="938">
        <f>'Receita-Despesa'!Q277</f>
        <v>8000</v>
      </c>
      <c r="AU274" s="960"/>
      <c r="AV274" s="961">
        <f t="shared" si="222"/>
        <v>-8000</v>
      </c>
      <c r="AW274" s="962">
        <f t="shared" si="234"/>
        <v>-1</v>
      </c>
      <c r="AX274" s="938">
        <f>'Receita-Despesa'!R278</f>
        <v>2400</v>
      </c>
      <c r="AY274" s="960"/>
      <c r="AZ274" s="961">
        <f t="shared" si="223"/>
        <v>-2400</v>
      </c>
      <c r="BA274" s="962">
        <f t="shared" si="235"/>
        <v>-1</v>
      </c>
      <c r="BB274" s="924">
        <f t="shared" si="238"/>
        <v>90400</v>
      </c>
      <c r="BC274" s="925">
        <f t="shared" si="238"/>
        <v>0</v>
      </c>
      <c r="BD274" s="926">
        <f t="shared" si="239"/>
        <v>-90400</v>
      </c>
      <c r="BE274" s="963">
        <f t="shared" si="236"/>
        <v>-1</v>
      </c>
      <c r="BF274" s="220"/>
      <c r="BG274" s="226"/>
      <c r="BH274" s="220"/>
      <c r="BI274" s="227"/>
      <c r="BJ274" s="237"/>
      <c r="BK274" s="237"/>
      <c r="BL274" s="237"/>
      <c r="BM274" s="237"/>
      <c r="BN274" s="249"/>
      <c r="BO274" s="237"/>
      <c r="BP274" s="237"/>
      <c r="BQ274" s="237"/>
      <c r="BR274" s="237"/>
      <c r="BS274" s="239"/>
      <c r="BU274" s="100"/>
      <c r="BV274" s="100"/>
    </row>
    <row r="275" spans="1:74" x14ac:dyDescent="0.3">
      <c r="A275" s="874"/>
      <c r="B275" s="234"/>
      <c r="C275" s="104"/>
      <c r="D275" s="535" t="str">
        <f>'Receita-Despesa'!D278</f>
        <v xml:space="preserve">        5- Cartório</v>
      </c>
      <c r="E275" s="587"/>
      <c r="F275" s="938">
        <f>'Receita-Despesa'!G278</f>
        <v>2400</v>
      </c>
      <c r="G275" s="960"/>
      <c r="H275" s="961">
        <f t="shared" si="237"/>
        <v>-2400</v>
      </c>
      <c r="I275" s="962">
        <f t="shared" si="224"/>
        <v>-1</v>
      </c>
      <c r="J275" s="938">
        <f>'Receita-Despesa'!H278</f>
        <v>2400</v>
      </c>
      <c r="K275" s="960"/>
      <c r="L275" s="961">
        <f t="shared" si="213"/>
        <v>-2400</v>
      </c>
      <c r="M275" s="962">
        <f t="shared" si="225"/>
        <v>-1</v>
      </c>
      <c r="N275" s="938">
        <f>'Receita-Despesa'!I278</f>
        <v>2400</v>
      </c>
      <c r="O275" s="960"/>
      <c r="P275" s="961">
        <f t="shared" si="214"/>
        <v>-2400</v>
      </c>
      <c r="Q275" s="962">
        <f t="shared" si="226"/>
        <v>-1</v>
      </c>
      <c r="R275" s="938">
        <f>'Receita-Despesa'!J278</f>
        <v>2400</v>
      </c>
      <c r="S275" s="960"/>
      <c r="T275" s="961">
        <f t="shared" si="215"/>
        <v>-2400</v>
      </c>
      <c r="U275" s="962">
        <f t="shared" si="227"/>
        <v>-1</v>
      </c>
      <c r="V275" s="938">
        <f>'Receita-Despesa'!K278</f>
        <v>2400</v>
      </c>
      <c r="W275" s="960"/>
      <c r="X275" s="961">
        <f t="shared" si="216"/>
        <v>-2400</v>
      </c>
      <c r="Y275" s="962">
        <f t="shared" si="228"/>
        <v>-1</v>
      </c>
      <c r="Z275" s="938">
        <f>'Receita-Despesa'!L278</f>
        <v>2400</v>
      </c>
      <c r="AA275" s="960"/>
      <c r="AB275" s="961">
        <f t="shared" si="217"/>
        <v>-2400</v>
      </c>
      <c r="AC275" s="962">
        <f t="shared" si="229"/>
        <v>-1</v>
      </c>
      <c r="AD275" s="938">
        <f>'Receita-Despesa'!M278</f>
        <v>2400</v>
      </c>
      <c r="AE275" s="960"/>
      <c r="AF275" s="961">
        <f t="shared" si="218"/>
        <v>-2400</v>
      </c>
      <c r="AG275" s="962">
        <f t="shared" si="230"/>
        <v>-1</v>
      </c>
      <c r="AH275" s="938">
        <f>'Receita-Despesa'!N278</f>
        <v>2400</v>
      </c>
      <c r="AI275" s="960"/>
      <c r="AJ275" s="961">
        <f t="shared" si="219"/>
        <v>-2400</v>
      </c>
      <c r="AK275" s="962">
        <f t="shared" si="231"/>
        <v>-1</v>
      </c>
      <c r="AL275" s="938">
        <f>'Receita-Despesa'!O278</f>
        <v>2400</v>
      </c>
      <c r="AM275" s="960"/>
      <c r="AN275" s="961">
        <f t="shared" si="220"/>
        <v>-2400</v>
      </c>
      <c r="AO275" s="962">
        <f t="shared" si="232"/>
        <v>-1</v>
      </c>
      <c r="AP275" s="938">
        <f>'Receita-Despesa'!P278</f>
        <v>2400</v>
      </c>
      <c r="AQ275" s="960"/>
      <c r="AR275" s="961">
        <f t="shared" si="221"/>
        <v>-2400</v>
      </c>
      <c r="AS275" s="962">
        <f t="shared" si="233"/>
        <v>-1</v>
      </c>
      <c r="AT275" s="938">
        <f>'Receita-Despesa'!Q278</f>
        <v>2400</v>
      </c>
      <c r="AU275" s="960"/>
      <c r="AV275" s="961">
        <f t="shared" si="222"/>
        <v>-2400</v>
      </c>
      <c r="AW275" s="962">
        <f t="shared" si="234"/>
        <v>-1</v>
      </c>
      <c r="AX275" s="938">
        <f>'Receita-Despesa'!R278</f>
        <v>2400</v>
      </c>
      <c r="AY275" s="960"/>
      <c r="AZ275" s="961">
        <f t="shared" si="223"/>
        <v>-2400</v>
      </c>
      <c r="BA275" s="962">
        <f t="shared" si="235"/>
        <v>-1</v>
      </c>
      <c r="BB275" s="924">
        <f t="shared" si="238"/>
        <v>28800</v>
      </c>
      <c r="BC275" s="925">
        <f t="shared" si="238"/>
        <v>0</v>
      </c>
      <c r="BD275" s="926">
        <f t="shared" si="239"/>
        <v>-28800</v>
      </c>
      <c r="BE275" s="963">
        <f t="shared" si="236"/>
        <v>-1</v>
      </c>
      <c r="BF275" s="220"/>
      <c r="BG275" s="226"/>
      <c r="BH275" s="220"/>
      <c r="BI275" s="227"/>
      <c r="BJ275" s="237"/>
      <c r="BK275" s="237"/>
      <c r="BL275" s="237"/>
      <c r="BM275" s="237"/>
      <c r="BN275" s="249"/>
      <c r="BO275" s="237"/>
      <c r="BP275" s="237"/>
      <c r="BQ275" s="237"/>
      <c r="BR275" s="237"/>
      <c r="BS275" s="239"/>
      <c r="BU275" s="100"/>
      <c r="BV275" s="100"/>
    </row>
    <row r="276" spans="1:74" x14ac:dyDescent="0.3">
      <c r="A276" s="874"/>
      <c r="B276" s="234"/>
      <c r="C276" s="104"/>
      <c r="D276" s="535" t="str">
        <f>'Receita-Despesa'!D279</f>
        <v xml:space="preserve">        6-Correios</v>
      </c>
      <c r="E276" s="588"/>
      <c r="F276" s="938">
        <f>'Receita-Despesa'!G279</f>
        <v>1000</v>
      </c>
      <c r="G276" s="960"/>
      <c r="H276" s="961">
        <f t="shared" si="237"/>
        <v>-1000</v>
      </c>
      <c r="I276" s="962">
        <f t="shared" si="224"/>
        <v>-1</v>
      </c>
      <c r="J276" s="938">
        <f>'Receita-Despesa'!H279</f>
        <v>1000</v>
      </c>
      <c r="K276" s="960"/>
      <c r="L276" s="961">
        <f t="shared" si="213"/>
        <v>-1000</v>
      </c>
      <c r="M276" s="962">
        <f t="shared" si="225"/>
        <v>-1</v>
      </c>
      <c r="N276" s="938">
        <f>'Receita-Despesa'!I279</f>
        <v>1000</v>
      </c>
      <c r="O276" s="960"/>
      <c r="P276" s="961">
        <f t="shared" si="214"/>
        <v>-1000</v>
      </c>
      <c r="Q276" s="962">
        <f t="shared" si="226"/>
        <v>-1</v>
      </c>
      <c r="R276" s="938">
        <f>'Receita-Despesa'!J279</f>
        <v>1000</v>
      </c>
      <c r="S276" s="960"/>
      <c r="T276" s="961">
        <f t="shared" si="215"/>
        <v>-1000</v>
      </c>
      <c r="U276" s="962">
        <f t="shared" si="227"/>
        <v>-1</v>
      </c>
      <c r="V276" s="938">
        <f>'Receita-Despesa'!K279</f>
        <v>1000</v>
      </c>
      <c r="W276" s="960"/>
      <c r="X276" s="961">
        <f t="shared" si="216"/>
        <v>-1000</v>
      </c>
      <c r="Y276" s="962">
        <f t="shared" si="228"/>
        <v>-1</v>
      </c>
      <c r="Z276" s="938">
        <f>'Receita-Despesa'!L279</f>
        <v>1000</v>
      </c>
      <c r="AA276" s="960"/>
      <c r="AB276" s="961">
        <f t="shared" si="217"/>
        <v>-1000</v>
      </c>
      <c r="AC276" s="962">
        <f t="shared" si="229"/>
        <v>-1</v>
      </c>
      <c r="AD276" s="938">
        <f>'Receita-Despesa'!M279</f>
        <v>1000</v>
      </c>
      <c r="AE276" s="960"/>
      <c r="AF276" s="961">
        <f t="shared" si="218"/>
        <v>-1000</v>
      </c>
      <c r="AG276" s="962">
        <f t="shared" si="230"/>
        <v>-1</v>
      </c>
      <c r="AH276" s="938">
        <f>'Receita-Despesa'!N279</f>
        <v>1000</v>
      </c>
      <c r="AI276" s="960"/>
      <c r="AJ276" s="961">
        <f t="shared" si="219"/>
        <v>-1000</v>
      </c>
      <c r="AK276" s="962">
        <f t="shared" si="231"/>
        <v>-1</v>
      </c>
      <c r="AL276" s="938">
        <f>'Receita-Despesa'!O279</f>
        <v>1000</v>
      </c>
      <c r="AM276" s="960"/>
      <c r="AN276" s="961">
        <f t="shared" si="220"/>
        <v>-1000</v>
      </c>
      <c r="AO276" s="962">
        <f t="shared" si="232"/>
        <v>-1</v>
      </c>
      <c r="AP276" s="938">
        <f>'Receita-Despesa'!P279</f>
        <v>1000</v>
      </c>
      <c r="AQ276" s="960"/>
      <c r="AR276" s="961">
        <f t="shared" si="221"/>
        <v>-1000</v>
      </c>
      <c r="AS276" s="962">
        <f t="shared" si="233"/>
        <v>-1</v>
      </c>
      <c r="AT276" s="938">
        <f>'Receita-Despesa'!Q279</f>
        <v>1000</v>
      </c>
      <c r="AU276" s="960"/>
      <c r="AV276" s="961">
        <f t="shared" si="222"/>
        <v>-1000</v>
      </c>
      <c r="AW276" s="962">
        <f t="shared" si="234"/>
        <v>-1</v>
      </c>
      <c r="AX276" s="938">
        <f>'Receita-Despesa'!R279</f>
        <v>1000</v>
      </c>
      <c r="AY276" s="960"/>
      <c r="AZ276" s="961">
        <f t="shared" si="223"/>
        <v>-1000</v>
      </c>
      <c r="BA276" s="962">
        <f t="shared" si="235"/>
        <v>-1</v>
      </c>
      <c r="BB276" s="924">
        <f t="shared" si="238"/>
        <v>12000</v>
      </c>
      <c r="BC276" s="925">
        <f t="shared" si="238"/>
        <v>0</v>
      </c>
      <c r="BD276" s="926">
        <f t="shared" si="239"/>
        <v>-12000</v>
      </c>
      <c r="BE276" s="963">
        <f t="shared" si="236"/>
        <v>-1</v>
      </c>
      <c r="BF276" s="220"/>
      <c r="BG276" s="226"/>
      <c r="BH276" s="220"/>
      <c r="BI276" s="227"/>
      <c r="BJ276" s="237"/>
      <c r="BK276" s="237"/>
      <c r="BL276" s="237"/>
      <c r="BM276" s="237"/>
      <c r="BN276" s="249"/>
      <c r="BO276" s="237"/>
      <c r="BP276" s="237"/>
      <c r="BQ276" s="237"/>
      <c r="BR276" s="237"/>
      <c r="BS276" s="239"/>
      <c r="BU276" s="100"/>
      <c r="BV276" s="100"/>
    </row>
    <row r="277" spans="1:74" x14ac:dyDescent="0.3">
      <c r="A277" s="874"/>
      <c r="B277" s="234"/>
      <c r="C277" s="104"/>
      <c r="D277" s="535" t="str">
        <f>'Receita-Despesa'!D280</f>
        <v xml:space="preserve">        7- Manutenção veículos</v>
      </c>
      <c r="E277" s="588"/>
      <c r="F277" s="938">
        <f>'Receita-Despesa'!G280</f>
        <v>2000</v>
      </c>
      <c r="G277" s="960"/>
      <c r="H277" s="961">
        <f t="shared" si="237"/>
        <v>-2000</v>
      </c>
      <c r="I277" s="962">
        <f t="shared" si="224"/>
        <v>-1</v>
      </c>
      <c r="J277" s="938">
        <f>'Receita-Despesa'!H280</f>
        <v>2000</v>
      </c>
      <c r="K277" s="960"/>
      <c r="L277" s="961">
        <f t="shared" si="213"/>
        <v>-2000</v>
      </c>
      <c r="M277" s="962">
        <f t="shared" si="225"/>
        <v>-1</v>
      </c>
      <c r="N277" s="938">
        <f>'Receita-Despesa'!I280</f>
        <v>2000</v>
      </c>
      <c r="O277" s="960"/>
      <c r="P277" s="961">
        <f t="shared" si="214"/>
        <v>-2000</v>
      </c>
      <c r="Q277" s="962">
        <f t="shared" si="226"/>
        <v>-1</v>
      </c>
      <c r="R277" s="938">
        <f>'Receita-Despesa'!J280</f>
        <v>2000</v>
      </c>
      <c r="S277" s="960"/>
      <c r="T277" s="961">
        <f t="shared" si="215"/>
        <v>-2000</v>
      </c>
      <c r="U277" s="962">
        <f t="shared" si="227"/>
        <v>-1</v>
      </c>
      <c r="V277" s="938">
        <f>'Receita-Despesa'!K280</f>
        <v>0</v>
      </c>
      <c r="W277" s="960"/>
      <c r="X277" s="961">
        <f t="shared" si="216"/>
        <v>0</v>
      </c>
      <c r="Y277" s="962" t="e">
        <f t="shared" si="228"/>
        <v>#DIV/0!</v>
      </c>
      <c r="Z277" s="938">
        <f>'Receita-Despesa'!L280</f>
        <v>2000</v>
      </c>
      <c r="AA277" s="960"/>
      <c r="AB277" s="961">
        <f t="shared" si="217"/>
        <v>-2000</v>
      </c>
      <c r="AC277" s="962">
        <f t="shared" si="229"/>
        <v>-1</v>
      </c>
      <c r="AD277" s="938">
        <f>'Receita-Despesa'!M280</f>
        <v>2000</v>
      </c>
      <c r="AE277" s="960"/>
      <c r="AF277" s="961">
        <f t="shared" si="218"/>
        <v>-2000</v>
      </c>
      <c r="AG277" s="962">
        <f t="shared" si="230"/>
        <v>-1</v>
      </c>
      <c r="AH277" s="938">
        <f>'Receita-Despesa'!N280</f>
        <v>2000</v>
      </c>
      <c r="AI277" s="960"/>
      <c r="AJ277" s="961">
        <f t="shared" si="219"/>
        <v>-2000</v>
      </c>
      <c r="AK277" s="962">
        <f t="shared" si="231"/>
        <v>-1</v>
      </c>
      <c r="AL277" s="938">
        <f>'Receita-Despesa'!O280</f>
        <v>2000</v>
      </c>
      <c r="AM277" s="960"/>
      <c r="AN277" s="961">
        <f t="shared" si="220"/>
        <v>-2000</v>
      </c>
      <c r="AO277" s="962">
        <f t="shared" si="232"/>
        <v>-1</v>
      </c>
      <c r="AP277" s="938">
        <f>'Receita-Despesa'!P280</f>
        <v>2000</v>
      </c>
      <c r="AQ277" s="960"/>
      <c r="AR277" s="961">
        <f t="shared" si="221"/>
        <v>-2000</v>
      </c>
      <c r="AS277" s="962">
        <f t="shared" si="233"/>
        <v>-1</v>
      </c>
      <c r="AT277" s="938">
        <f>'Receita-Despesa'!Q280</f>
        <v>2000</v>
      </c>
      <c r="AU277" s="960"/>
      <c r="AV277" s="961">
        <f t="shared" si="222"/>
        <v>-2000</v>
      </c>
      <c r="AW277" s="962">
        <f t="shared" si="234"/>
        <v>-1</v>
      </c>
      <c r="AX277" s="938">
        <f>'Receita-Despesa'!R280</f>
        <v>2000</v>
      </c>
      <c r="AY277" s="960"/>
      <c r="AZ277" s="961">
        <f t="shared" si="223"/>
        <v>-2000</v>
      </c>
      <c r="BA277" s="962">
        <f t="shared" si="235"/>
        <v>-1</v>
      </c>
      <c r="BB277" s="924">
        <f t="shared" si="238"/>
        <v>22000</v>
      </c>
      <c r="BC277" s="925">
        <f t="shared" si="238"/>
        <v>0</v>
      </c>
      <c r="BD277" s="926">
        <f t="shared" si="239"/>
        <v>-22000</v>
      </c>
      <c r="BE277" s="963">
        <f t="shared" si="236"/>
        <v>-1</v>
      </c>
      <c r="BF277" s="220"/>
      <c r="BG277" s="226"/>
      <c r="BH277" s="220"/>
      <c r="BI277" s="227"/>
      <c r="BJ277" s="237"/>
      <c r="BK277" s="237"/>
      <c r="BL277" s="237"/>
      <c r="BM277" s="237"/>
      <c r="BN277" s="249"/>
      <c r="BO277" s="237"/>
      <c r="BP277" s="237"/>
      <c r="BQ277" s="237"/>
      <c r="BR277" s="237"/>
      <c r="BS277" s="239"/>
      <c r="BU277" s="100"/>
      <c r="BV277" s="100"/>
    </row>
    <row r="278" spans="1:74" x14ac:dyDescent="0.3">
      <c r="A278" s="874"/>
      <c r="B278" s="234"/>
      <c r="C278" s="104"/>
      <c r="D278" s="535" t="str">
        <f>'Receita-Despesa'!D281</f>
        <v xml:space="preserve">        8-Outras</v>
      </c>
      <c r="E278" s="588"/>
      <c r="F278" s="938">
        <f>'Receita-Despesa'!G281</f>
        <v>900</v>
      </c>
      <c r="G278" s="960"/>
      <c r="H278" s="961">
        <f t="shared" si="237"/>
        <v>-900</v>
      </c>
      <c r="I278" s="962">
        <f t="shared" si="224"/>
        <v>-1</v>
      </c>
      <c r="J278" s="938">
        <f>'Receita-Despesa'!H281</f>
        <v>900</v>
      </c>
      <c r="K278" s="960"/>
      <c r="L278" s="961">
        <f t="shared" si="213"/>
        <v>-900</v>
      </c>
      <c r="M278" s="962">
        <f t="shared" si="225"/>
        <v>-1</v>
      </c>
      <c r="N278" s="938">
        <f>'Receita-Despesa'!I281</f>
        <v>900</v>
      </c>
      <c r="O278" s="960"/>
      <c r="P278" s="961">
        <f t="shared" si="214"/>
        <v>-900</v>
      </c>
      <c r="Q278" s="962">
        <f t="shared" si="226"/>
        <v>-1</v>
      </c>
      <c r="R278" s="938">
        <f>'Receita-Despesa'!J281</f>
        <v>900</v>
      </c>
      <c r="S278" s="960"/>
      <c r="T278" s="961">
        <f t="shared" si="215"/>
        <v>-900</v>
      </c>
      <c r="U278" s="962">
        <f t="shared" si="227"/>
        <v>-1</v>
      </c>
      <c r="V278" s="938">
        <f>'Receita-Despesa'!K281</f>
        <v>900</v>
      </c>
      <c r="W278" s="960"/>
      <c r="X278" s="961">
        <f t="shared" si="216"/>
        <v>-900</v>
      </c>
      <c r="Y278" s="962">
        <f t="shared" si="228"/>
        <v>-1</v>
      </c>
      <c r="Z278" s="938">
        <f>'Receita-Despesa'!L281</f>
        <v>900</v>
      </c>
      <c r="AA278" s="960"/>
      <c r="AB278" s="961">
        <f t="shared" si="217"/>
        <v>-900</v>
      </c>
      <c r="AC278" s="962">
        <f t="shared" si="229"/>
        <v>-1</v>
      </c>
      <c r="AD278" s="938">
        <f>'Receita-Despesa'!M281</f>
        <v>900</v>
      </c>
      <c r="AE278" s="960"/>
      <c r="AF278" s="961">
        <f t="shared" si="218"/>
        <v>-900</v>
      </c>
      <c r="AG278" s="962">
        <f t="shared" si="230"/>
        <v>-1</v>
      </c>
      <c r="AH278" s="938">
        <f>'Receita-Despesa'!N281</f>
        <v>900</v>
      </c>
      <c r="AI278" s="960"/>
      <c r="AJ278" s="961">
        <f t="shared" si="219"/>
        <v>-900</v>
      </c>
      <c r="AK278" s="962">
        <f t="shared" si="231"/>
        <v>-1</v>
      </c>
      <c r="AL278" s="938">
        <f>'Receita-Despesa'!O281</f>
        <v>900</v>
      </c>
      <c r="AM278" s="960"/>
      <c r="AN278" s="961">
        <f t="shared" si="220"/>
        <v>-900</v>
      </c>
      <c r="AO278" s="962">
        <f t="shared" si="232"/>
        <v>-1</v>
      </c>
      <c r="AP278" s="938">
        <f>'Receita-Despesa'!P281</f>
        <v>900</v>
      </c>
      <c r="AQ278" s="960"/>
      <c r="AR278" s="961">
        <f t="shared" si="221"/>
        <v>-900</v>
      </c>
      <c r="AS278" s="962">
        <f t="shared" si="233"/>
        <v>-1</v>
      </c>
      <c r="AT278" s="938">
        <f>'Receita-Despesa'!Q281</f>
        <v>900</v>
      </c>
      <c r="AU278" s="960"/>
      <c r="AV278" s="961">
        <f t="shared" si="222"/>
        <v>-900</v>
      </c>
      <c r="AW278" s="962">
        <f t="shared" si="234"/>
        <v>-1</v>
      </c>
      <c r="AX278" s="938">
        <f>'Receita-Despesa'!R281</f>
        <v>900</v>
      </c>
      <c r="AY278" s="960"/>
      <c r="AZ278" s="961">
        <f t="shared" si="223"/>
        <v>-900</v>
      </c>
      <c r="BA278" s="962">
        <f t="shared" si="235"/>
        <v>-1</v>
      </c>
      <c r="BB278" s="924">
        <f t="shared" si="238"/>
        <v>10800</v>
      </c>
      <c r="BC278" s="925">
        <f t="shared" si="238"/>
        <v>0</v>
      </c>
      <c r="BD278" s="926">
        <f t="shared" si="239"/>
        <v>-10800</v>
      </c>
      <c r="BE278" s="963">
        <f t="shared" si="236"/>
        <v>-1</v>
      </c>
      <c r="BF278" s="220"/>
      <c r="BG278" s="226"/>
      <c r="BH278" s="220"/>
      <c r="BI278" s="227"/>
      <c r="BJ278" s="237"/>
      <c r="BK278" s="237"/>
      <c r="BL278" s="237"/>
      <c r="BM278" s="237"/>
      <c r="BN278" s="249"/>
      <c r="BO278" s="237"/>
      <c r="BP278" s="237"/>
      <c r="BQ278" s="237"/>
      <c r="BR278" s="237"/>
      <c r="BS278" s="239"/>
      <c r="BU278" s="100"/>
      <c r="BV278" s="100"/>
    </row>
    <row r="279" spans="1:74" x14ac:dyDescent="0.3">
      <c r="A279" s="874"/>
      <c r="B279" s="234"/>
      <c r="C279" s="104"/>
      <c r="D279" s="535" t="str">
        <f>'Receita-Despesa'!D282</f>
        <v xml:space="preserve">        9-</v>
      </c>
      <c r="E279" s="588"/>
      <c r="F279" s="938">
        <f>'Receita-Despesa'!G282</f>
        <v>0</v>
      </c>
      <c r="G279" s="960"/>
      <c r="H279" s="961">
        <f t="shared" si="237"/>
        <v>0</v>
      </c>
      <c r="I279" s="962" t="e">
        <f t="shared" si="224"/>
        <v>#DIV/0!</v>
      </c>
      <c r="J279" s="938">
        <f>'Receita-Despesa'!H282</f>
        <v>0</v>
      </c>
      <c r="K279" s="960"/>
      <c r="L279" s="961">
        <f t="shared" si="213"/>
        <v>0</v>
      </c>
      <c r="M279" s="962" t="e">
        <f t="shared" si="225"/>
        <v>#DIV/0!</v>
      </c>
      <c r="N279" s="938">
        <f>'Receita-Despesa'!I282</f>
        <v>0</v>
      </c>
      <c r="O279" s="960"/>
      <c r="P279" s="961">
        <f t="shared" si="214"/>
        <v>0</v>
      </c>
      <c r="Q279" s="962" t="e">
        <f t="shared" si="226"/>
        <v>#DIV/0!</v>
      </c>
      <c r="R279" s="938">
        <f>'Receita-Despesa'!J282</f>
        <v>0</v>
      </c>
      <c r="S279" s="960"/>
      <c r="T279" s="961">
        <f t="shared" si="215"/>
        <v>0</v>
      </c>
      <c r="U279" s="962" t="e">
        <f t="shared" si="227"/>
        <v>#DIV/0!</v>
      </c>
      <c r="V279" s="938">
        <f>'Receita-Despesa'!K282</f>
        <v>0</v>
      </c>
      <c r="W279" s="960"/>
      <c r="X279" s="961">
        <f t="shared" si="216"/>
        <v>0</v>
      </c>
      <c r="Y279" s="962" t="e">
        <f t="shared" si="228"/>
        <v>#DIV/0!</v>
      </c>
      <c r="Z279" s="938">
        <f>'Receita-Despesa'!L282</f>
        <v>0</v>
      </c>
      <c r="AA279" s="960"/>
      <c r="AB279" s="961">
        <f t="shared" si="217"/>
        <v>0</v>
      </c>
      <c r="AC279" s="962" t="e">
        <f t="shared" si="229"/>
        <v>#DIV/0!</v>
      </c>
      <c r="AD279" s="938">
        <f>'Receita-Despesa'!M282</f>
        <v>0</v>
      </c>
      <c r="AE279" s="960"/>
      <c r="AF279" s="961">
        <f t="shared" si="218"/>
        <v>0</v>
      </c>
      <c r="AG279" s="962" t="e">
        <f t="shared" si="230"/>
        <v>#DIV/0!</v>
      </c>
      <c r="AH279" s="938">
        <f>'Receita-Despesa'!N282</f>
        <v>0</v>
      </c>
      <c r="AI279" s="960"/>
      <c r="AJ279" s="961">
        <f t="shared" si="219"/>
        <v>0</v>
      </c>
      <c r="AK279" s="962" t="e">
        <f t="shared" si="231"/>
        <v>#DIV/0!</v>
      </c>
      <c r="AL279" s="938">
        <f>'Receita-Despesa'!O282</f>
        <v>0</v>
      </c>
      <c r="AM279" s="960"/>
      <c r="AN279" s="961">
        <f t="shared" si="220"/>
        <v>0</v>
      </c>
      <c r="AO279" s="962" t="e">
        <f t="shared" si="232"/>
        <v>#DIV/0!</v>
      </c>
      <c r="AP279" s="938">
        <f>'Receita-Despesa'!P282</f>
        <v>0</v>
      </c>
      <c r="AQ279" s="960"/>
      <c r="AR279" s="961">
        <f t="shared" si="221"/>
        <v>0</v>
      </c>
      <c r="AS279" s="962" t="e">
        <f t="shared" si="233"/>
        <v>#DIV/0!</v>
      </c>
      <c r="AT279" s="938">
        <f>'Receita-Despesa'!Q282</f>
        <v>0</v>
      </c>
      <c r="AU279" s="960"/>
      <c r="AV279" s="961">
        <f t="shared" si="222"/>
        <v>0</v>
      </c>
      <c r="AW279" s="962" t="e">
        <f t="shared" si="234"/>
        <v>#DIV/0!</v>
      </c>
      <c r="AX279" s="938">
        <f>'Receita-Despesa'!R282</f>
        <v>0</v>
      </c>
      <c r="AY279" s="960"/>
      <c r="AZ279" s="961">
        <f t="shared" si="223"/>
        <v>0</v>
      </c>
      <c r="BA279" s="962" t="e">
        <f t="shared" si="235"/>
        <v>#DIV/0!</v>
      </c>
      <c r="BB279" s="924">
        <f t="shared" si="238"/>
        <v>0</v>
      </c>
      <c r="BC279" s="925">
        <f t="shared" si="238"/>
        <v>0</v>
      </c>
      <c r="BD279" s="926">
        <f t="shared" si="239"/>
        <v>0</v>
      </c>
      <c r="BE279" s="963" t="e">
        <f t="shared" si="236"/>
        <v>#DIV/0!</v>
      </c>
      <c r="BF279" s="220"/>
      <c r="BG279" s="226"/>
      <c r="BH279" s="220"/>
      <c r="BI279" s="227"/>
      <c r="BJ279" s="237"/>
      <c r="BK279" s="237"/>
      <c r="BL279" s="237"/>
      <c r="BM279" s="237"/>
      <c r="BN279" s="249"/>
      <c r="BO279" s="237"/>
      <c r="BP279" s="237"/>
      <c r="BQ279" s="237"/>
      <c r="BR279" s="237"/>
      <c r="BS279" s="239"/>
      <c r="BU279" s="100"/>
      <c r="BV279" s="100"/>
    </row>
    <row r="280" spans="1:74" s="233" customFormat="1" x14ac:dyDescent="0.3">
      <c r="A280" s="875"/>
      <c r="B280" s="231"/>
      <c r="C280" s="148"/>
      <c r="D280" s="535" t="str">
        <f>'Receita-Despesa'!D283</f>
        <v xml:space="preserve">       10- </v>
      </c>
      <c r="E280" s="588"/>
      <c r="F280" s="938">
        <f>'Receita-Despesa'!G283</f>
        <v>0</v>
      </c>
      <c r="G280" s="960"/>
      <c r="H280" s="961">
        <f t="shared" si="237"/>
        <v>0</v>
      </c>
      <c r="I280" s="962" t="e">
        <f t="shared" si="224"/>
        <v>#DIV/0!</v>
      </c>
      <c r="J280" s="938">
        <f>'Receita-Despesa'!H283</f>
        <v>0</v>
      </c>
      <c r="K280" s="960"/>
      <c r="L280" s="961">
        <f t="shared" si="213"/>
        <v>0</v>
      </c>
      <c r="M280" s="962" t="e">
        <f t="shared" si="225"/>
        <v>#DIV/0!</v>
      </c>
      <c r="N280" s="938">
        <f>'Receita-Despesa'!I283</f>
        <v>0</v>
      </c>
      <c r="O280" s="960"/>
      <c r="P280" s="961">
        <f t="shared" si="214"/>
        <v>0</v>
      </c>
      <c r="Q280" s="962" t="e">
        <f t="shared" si="226"/>
        <v>#DIV/0!</v>
      </c>
      <c r="R280" s="938">
        <f>'Receita-Despesa'!J283</f>
        <v>0</v>
      </c>
      <c r="S280" s="960"/>
      <c r="T280" s="961">
        <f t="shared" si="215"/>
        <v>0</v>
      </c>
      <c r="U280" s="962" t="e">
        <f t="shared" si="227"/>
        <v>#DIV/0!</v>
      </c>
      <c r="V280" s="938">
        <f>'Receita-Despesa'!K283</f>
        <v>0</v>
      </c>
      <c r="W280" s="960"/>
      <c r="X280" s="961">
        <f t="shared" si="216"/>
        <v>0</v>
      </c>
      <c r="Y280" s="962" t="e">
        <f t="shared" si="228"/>
        <v>#DIV/0!</v>
      </c>
      <c r="Z280" s="938">
        <f>'Receita-Despesa'!L283</f>
        <v>0</v>
      </c>
      <c r="AA280" s="960"/>
      <c r="AB280" s="961">
        <f t="shared" si="217"/>
        <v>0</v>
      </c>
      <c r="AC280" s="962" t="e">
        <f t="shared" si="229"/>
        <v>#DIV/0!</v>
      </c>
      <c r="AD280" s="938">
        <f>'Receita-Despesa'!M283</f>
        <v>0</v>
      </c>
      <c r="AE280" s="960"/>
      <c r="AF280" s="961">
        <f t="shared" si="218"/>
        <v>0</v>
      </c>
      <c r="AG280" s="962" t="e">
        <f t="shared" si="230"/>
        <v>#DIV/0!</v>
      </c>
      <c r="AH280" s="938">
        <f>'Receita-Despesa'!N283</f>
        <v>0</v>
      </c>
      <c r="AI280" s="960"/>
      <c r="AJ280" s="961">
        <f t="shared" si="219"/>
        <v>0</v>
      </c>
      <c r="AK280" s="962" t="e">
        <f t="shared" si="231"/>
        <v>#DIV/0!</v>
      </c>
      <c r="AL280" s="938">
        <f>'Receita-Despesa'!O283</f>
        <v>0</v>
      </c>
      <c r="AM280" s="960"/>
      <c r="AN280" s="961">
        <f t="shared" si="220"/>
        <v>0</v>
      </c>
      <c r="AO280" s="962" t="e">
        <f t="shared" si="232"/>
        <v>#DIV/0!</v>
      </c>
      <c r="AP280" s="938">
        <f>'Receita-Despesa'!P283</f>
        <v>0</v>
      </c>
      <c r="AQ280" s="960"/>
      <c r="AR280" s="961">
        <f t="shared" si="221"/>
        <v>0</v>
      </c>
      <c r="AS280" s="962" t="e">
        <f t="shared" si="233"/>
        <v>#DIV/0!</v>
      </c>
      <c r="AT280" s="938">
        <f>'Receita-Despesa'!Q283</f>
        <v>0</v>
      </c>
      <c r="AU280" s="960"/>
      <c r="AV280" s="961">
        <f t="shared" si="222"/>
        <v>0</v>
      </c>
      <c r="AW280" s="962" t="e">
        <f t="shared" si="234"/>
        <v>#DIV/0!</v>
      </c>
      <c r="AX280" s="938">
        <f>'Receita-Despesa'!R283</f>
        <v>0</v>
      </c>
      <c r="AY280" s="960"/>
      <c r="AZ280" s="961">
        <f t="shared" si="223"/>
        <v>0</v>
      </c>
      <c r="BA280" s="962" t="e">
        <f t="shared" si="235"/>
        <v>#DIV/0!</v>
      </c>
      <c r="BB280" s="924">
        <f t="shared" si="238"/>
        <v>0</v>
      </c>
      <c r="BC280" s="925">
        <f t="shared" si="238"/>
        <v>0</v>
      </c>
      <c r="BD280" s="926">
        <f t="shared" si="239"/>
        <v>0</v>
      </c>
      <c r="BE280" s="963" t="e">
        <f t="shared" si="236"/>
        <v>#DIV/0!</v>
      </c>
      <c r="BF280" s="230"/>
      <c r="BG280" s="219"/>
      <c r="BH280" s="230"/>
      <c r="BI280" s="248"/>
      <c r="BJ280" s="239"/>
      <c r="BK280" s="239"/>
      <c r="BL280" s="239"/>
      <c r="BM280" s="239"/>
      <c r="BN280" s="289"/>
      <c r="BO280" s="239"/>
      <c r="BP280" s="239"/>
      <c r="BQ280" s="239"/>
      <c r="BR280" s="239"/>
      <c r="BS280" s="239"/>
      <c r="BU280" s="103"/>
      <c r="BV280" s="103"/>
    </row>
    <row r="281" spans="1:74" x14ac:dyDescent="0.3">
      <c r="A281" s="874"/>
      <c r="B281" s="234"/>
      <c r="C281" s="104"/>
      <c r="D281" s="885" t="s">
        <v>80</v>
      </c>
      <c r="E281" s="591"/>
      <c r="F281" s="985">
        <f>F40+F54+F60+F66+F117+F178+F194+F195+F216+F220+F221+F232+F243+F249+F250+F251+F252+F258+F264+F270+F157</f>
        <v>4206730.7143558878</v>
      </c>
      <c r="G281" s="986">
        <f ca="1">G40+G54+G60+G66+G117+G178+G194+G195+G216+G220+G221+G232+G243+G249+G250+G251+G252+G258+G264+G270+G157</f>
        <v>0</v>
      </c>
      <c r="H281" s="986">
        <f t="shared" ca="1" si="237"/>
        <v>-2174733.6085793748</v>
      </c>
      <c r="I281" s="987">
        <f ca="1">G281/F281-1</f>
        <v>-1</v>
      </c>
      <c r="J281" s="985">
        <f>J40+J54+J60+J66+J117+J178+J194+J195+J216+J220+J221+J232+J243+J249+J250+J251+J252+J258+J264+J270+J157</f>
        <v>2922450.1686840313</v>
      </c>
      <c r="K281" s="986">
        <f>K40+K54+K60+K66+K117+K178+K194+K195+K216+K220+K221+K232+K243+K249+K250+K251+K252+K258+K264+K270+K157</f>
        <v>0</v>
      </c>
      <c r="L281" s="986">
        <f t="shared" si="213"/>
        <v>-2922450.1686840313</v>
      </c>
      <c r="M281" s="987">
        <f>K281/J281-1</f>
        <v>-1</v>
      </c>
      <c r="N281" s="985">
        <f>N40+N54+N60+N66+N117+N178+N194+N195+N216+N220+N221+N232+N243+N249+N250+N251+N252+N258+N264+N270+N157</f>
        <v>2969008.1917758877</v>
      </c>
      <c r="O281" s="986">
        <f>O40+O54+O60+O66+O117+O178+O194+O195+O216+O220+O221+O232+O243+O249+O250+O251+O252+O258+O264+O270+O157</f>
        <v>0</v>
      </c>
      <c r="P281" s="986">
        <f t="shared" si="214"/>
        <v>-2969008.1917758877</v>
      </c>
      <c r="Q281" s="987">
        <f>O281/N281-1</f>
        <v>-1</v>
      </c>
      <c r="R281" s="985">
        <f>R40+R54+R60+R66+R117+R178+R194+R195+R216+R220+R221+R232+R243+R249+R250+R251+R252+R258+R264+R270+R157</f>
        <v>4244515.216312075</v>
      </c>
      <c r="S281" s="986">
        <f>S40+S54+S60+S66+S117+S178+S194+S195+S216+S220+S221+S232+S243+S249+S250+S251+S252+S258+S264+S270+S157</f>
        <v>0</v>
      </c>
      <c r="T281" s="986">
        <f t="shared" si="215"/>
        <v>-4244515.216312075</v>
      </c>
      <c r="U281" s="987">
        <f>S281/R281-1</f>
        <v>-1</v>
      </c>
      <c r="V281" s="985">
        <f>V40+V54+V60+V66+V117+V178+V194+V195+V216+V220+V221+V232+V243+V249+V250+V251+V252+V258+V264+V270+V157</f>
        <v>4243034.8058163021</v>
      </c>
      <c r="W281" s="986">
        <f>W40+W54+W60+W66+W117+W178+W194+W195+W216+W220+W221+W232+W243+W249+W250+W251+W252+W258+W264+W270+W157</f>
        <v>0</v>
      </c>
      <c r="X281" s="986">
        <f t="shared" si="216"/>
        <v>-4243034.8058163021</v>
      </c>
      <c r="Y281" s="987">
        <f>W281/V281-1</f>
        <v>-1</v>
      </c>
      <c r="Z281" s="985">
        <f>Z40+Z54+Z60+Z66+Z117+Z178+Z194+Z195+Z216+Z220+Z221+Z232+Z243+Z249+Z250+Z251+Z252+Z258+Z264+Z270+Z157</f>
        <v>4241167.359074425</v>
      </c>
      <c r="AA281" s="986">
        <f>AA40+AA54+AA60+AA66+AA117+AA178+AA194+AA195+AA216+AA220+AA221+AA232+AA243+AA249+AA250+AA251+AA252+AA258+AA264+AA270+AA157</f>
        <v>0</v>
      </c>
      <c r="AB281" s="986">
        <f t="shared" si="217"/>
        <v>-4241167.359074425</v>
      </c>
      <c r="AC281" s="987">
        <f>AA281/Z281-1</f>
        <v>-1</v>
      </c>
      <c r="AD281" s="985">
        <f>AD40+AD54+AD60+AD66+AD117+AD178+AD194+AD195+AD216+AD220+AD221+AD232+AD243+AD249+AD250+AD251+AD252+AD258+AD264+AD270+AD157</f>
        <v>4238911.0701781027</v>
      </c>
      <c r="AE281" s="986">
        <f>AE40+AE54+AE60+AE66+AE117+AE178+AE194+AE195+AE216+AE220+AE221+AE232+AE243+AE249+AE250+AE251+AE252+AE258+AE264+AE270+AE157</f>
        <v>0</v>
      </c>
      <c r="AF281" s="986">
        <f t="shared" si="218"/>
        <v>-4238911.0701781027</v>
      </c>
      <c r="AG281" s="987">
        <f>AE281/AD281-1</f>
        <v>-1</v>
      </c>
      <c r="AH281" s="985">
        <f>AH40+AH54+AH60+AH66+AH117+AH178+AH194+AH195+AH216+AH220+AH221+AH232+AH243+AH249+AH250+AH251+AH252+AH258+AH264+AH270+AH157</f>
        <v>4236276.0701781027</v>
      </c>
      <c r="AI281" s="986">
        <f>AI40+AI54+AI60+AI66+AI117+AI178+AI194+AI195+AI216+AI220+AI221+AI232+AI243+AI249+AI250+AI251+AI252+AI258+AI264+AI270+AI157</f>
        <v>0</v>
      </c>
      <c r="AJ281" s="986">
        <f t="shared" si="219"/>
        <v>-4236276.0701781027</v>
      </c>
      <c r="AK281" s="987">
        <f>AI281/AH281-1</f>
        <v>-1</v>
      </c>
      <c r="AL281" s="985">
        <f>AL40+AL54+AL60+AL66+AL117+AL178+AL194+AL195+AL216+AL220+AL221+AL232+AL243+AL249+AL250+AL251+AL252+AL258+AL264+AL270+AL157</f>
        <v>4237910.6594134253</v>
      </c>
      <c r="AM281" s="986">
        <f>AM40+AM54+AM60+AM66+AM117+AM178+AM194+AM195+AM216+AM220+AM221+AM232+AM243+AM249+AM250+AM251+AM252+AM258+AM264+AM270+AM157</f>
        <v>0</v>
      </c>
      <c r="AN281" s="986">
        <f t="shared" si="220"/>
        <v>-4237910.6594134253</v>
      </c>
      <c r="AO281" s="987">
        <f>AM281/AL281-1</f>
        <v>-1</v>
      </c>
      <c r="AP281" s="985">
        <f>AP40+AP54+AP60+AP66+AP117+AP178+AP194+AP195+AP216+AP220+AP221+AP232+AP243+AP249+AP250+AP251+AP252+AP258+AP264+AP270+AP157</f>
        <v>4242061.9839256033</v>
      </c>
      <c r="AQ281" s="986">
        <f>AQ40+AQ54+AQ60+AQ66+AQ117+AQ178+AQ194+AQ195+AQ216+AQ220+AQ221+AQ232+AQ243+AQ249+AQ250+AQ251+AQ252+AQ258+AQ264+AQ270+AQ157</f>
        <v>0</v>
      </c>
      <c r="AR281" s="986">
        <f t="shared" si="221"/>
        <v>-4242061.9839256033</v>
      </c>
      <c r="AS281" s="987">
        <f>AQ281/AP281-1</f>
        <v>-1</v>
      </c>
      <c r="AT281" s="985">
        <f>AT40+AT54+AT60+AT66+AT117+AT178+AT194+AT195+AT216+AT220+AT221+AT232+AT243+AT249+AT250+AT251+AT252+AT258+AT264+AT270+AT157</f>
        <v>4235368.359074425</v>
      </c>
      <c r="AU281" s="986">
        <f>AU40+AU54+AU60+AU66+AU117+AU178+AU194+AU195+AU216+AU220+AU221+AU232+AU243+AU249+AU250+AU251+AU252+AU258+AU264+AU270+AU157</f>
        <v>0</v>
      </c>
      <c r="AV281" s="986">
        <f t="shared" si="222"/>
        <v>-4235368.359074425</v>
      </c>
      <c r="AW281" s="987">
        <f>AU281/AT281-1</f>
        <v>-1</v>
      </c>
      <c r="AX281" s="985">
        <f>AX40+AX54+AX60+AX66+AX117+AX178+AX194+AX195+AX216+AX220+AX221+AX232+AX243+AX249+AX250+AX251+AX252+AX258+AX264+AX270+AX157</f>
        <v>4246517.8058163021</v>
      </c>
      <c r="AY281" s="986">
        <f>AY40+AY54+AY60+AY66+AY117+AY178+AY194+AY195+AY216+AY220+AY221+AY232+AY243+AY249+AY250+AY251+AY252+AY258+AY264+AY270+AY157</f>
        <v>0</v>
      </c>
      <c r="AZ281" s="986">
        <f t="shared" si="223"/>
        <v>-4246517.8058163021</v>
      </c>
      <c r="BA281" s="987">
        <f>AY281/AX281-1</f>
        <v>-1</v>
      </c>
      <c r="BB281" s="924">
        <f t="shared" si="238"/>
        <v>48263952.404604562</v>
      </c>
      <c r="BC281" s="925">
        <f t="shared" ca="1" si="238"/>
        <v>0</v>
      </c>
      <c r="BD281" s="926">
        <f t="shared" ca="1" si="239"/>
        <v>-26536340.986889228</v>
      </c>
      <c r="BE281" s="988">
        <f ca="1">BC281/BB281-1</f>
        <v>-1</v>
      </c>
      <c r="BF281" s="220"/>
      <c r="BG281" s="248"/>
      <c r="BH281" s="220"/>
      <c r="BI281" s="220"/>
      <c r="BJ281" s="239"/>
      <c r="BK281" s="239"/>
      <c r="BL281" s="239"/>
      <c r="BM281" s="239"/>
      <c r="BN281" s="239"/>
      <c r="BO281" s="239"/>
      <c r="BP281" s="239"/>
      <c r="BQ281" s="239"/>
      <c r="BR281" s="239"/>
      <c r="BS281" s="239"/>
      <c r="BU281" s="100"/>
      <c r="BV281" s="100"/>
    </row>
    <row r="282" spans="1:74" x14ac:dyDescent="0.3">
      <c r="A282" s="874"/>
      <c r="B282" s="234"/>
      <c r="C282" s="104"/>
      <c r="D282" s="592" t="str">
        <f>'Receita-Despesa'!D285</f>
        <v xml:space="preserve">4.2.1.21.Depreciação............................ (NÃO PREENCHER) </v>
      </c>
      <c r="E282" s="292"/>
      <c r="F282" s="938"/>
      <c r="G282" s="961"/>
      <c r="H282" s="961">
        <f t="shared" si="237"/>
        <v>0</v>
      </c>
      <c r="I282" s="962" t="e">
        <f>G282/F282-1</f>
        <v>#DIV/0!</v>
      </c>
      <c r="J282" s="938"/>
      <c r="K282" s="961"/>
      <c r="L282" s="961">
        <f t="shared" si="213"/>
        <v>0</v>
      </c>
      <c r="M282" s="962" t="e">
        <f>K282/J282-1</f>
        <v>#DIV/0!</v>
      </c>
      <c r="N282" s="938"/>
      <c r="O282" s="961"/>
      <c r="P282" s="961">
        <f t="shared" si="214"/>
        <v>0</v>
      </c>
      <c r="Q282" s="962" t="e">
        <f>O282/N282-1</f>
        <v>#DIV/0!</v>
      </c>
      <c r="R282" s="938"/>
      <c r="S282" s="961"/>
      <c r="T282" s="961">
        <f t="shared" si="215"/>
        <v>0</v>
      </c>
      <c r="U282" s="962" t="e">
        <f>S282/R282-1</f>
        <v>#DIV/0!</v>
      </c>
      <c r="V282" s="938"/>
      <c r="W282" s="961"/>
      <c r="X282" s="961">
        <f t="shared" si="216"/>
        <v>0</v>
      </c>
      <c r="Y282" s="962" t="e">
        <f>W282/V282-1</f>
        <v>#DIV/0!</v>
      </c>
      <c r="Z282" s="938"/>
      <c r="AA282" s="961"/>
      <c r="AB282" s="961">
        <f t="shared" si="217"/>
        <v>0</v>
      </c>
      <c r="AC282" s="962" t="e">
        <f>AA282/Z282-1</f>
        <v>#DIV/0!</v>
      </c>
      <c r="AD282" s="938"/>
      <c r="AE282" s="961"/>
      <c r="AF282" s="961">
        <f t="shared" si="218"/>
        <v>0</v>
      </c>
      <c r="AG282" s="962" t="e">
        <f>AE282/AD282-1</f>
        <v>#DIV/0!</v>
      </c>
      <c r="AH282" s="938"/>
      <c r="AI282" s="961"/>
      <c r="AJ282" s="961">
        <f t="shared" si="219"/>
        <v>0</v>
      </c>
      <c r="AK282" s="962" t="e">
        <f>AI282/AH282-1</f>
        <v>#DIV/0!</v>
      </c>
      <c r="AL282" s="938"/>
      <c r="AM282" s="961"/>
      <c r="AN282" s="961">
        <f t="shared" si="220"/>
        <v>0</v>
      </c>
      <c r="AO282" s="962" t="e">
        <f>AM282/AL282-1</f>
        <v>#DIV/0!</v>
      </c>
      <c r="AP282" s="938"/>
      <c r="AQ282" s="961"/>
      <c r="AR282" s="961">
        <f t="shared" si="221"/>
        <v>0</v>
      </c>
      <c r="AS282" s="962" t="e">
        <f>AQ282/AP282-1</f>
        <v>#DIV/0!</v>
      </c>
      <c r="AT282" s="938"/>
      <c r="AU282" s="961"/>
      <c r="AV282" s="961">
        <f t="shared" si="222"/>
        <v>0</v>
      </c>
      <c r="AW282" s="962" t="e">
        <f>AU282/AT282-1</f>
        <v>#DIV/0!</v>
      </c>
      <c r="AX282" s="938"/>
      <c r="AY282" s="961"/>
      <c r="AZ282" s="961">
        <f t="shared" si="223"/>
        <v>0</v>
      </c>
      <c r="BA282" s="962" t="e">
        <f>AY282/AX282-1</f>
        <v>#DIV/0!</v>
      </c>
      <c r="BB282" s="924">
        <f t="shared" si="238"/>
        <v>0</v>
      </c>
      <c r="BC282" s="925">
        <f t="shared" si="238"/>
        <v>0</v>
      </c>
      <c r="BD282" s="926">
        <f t="shared" si="239"/>
        <v>0</v>
      </c>
      <c r="BE282" s="963" t="e">
        <f>BC282/BB282-1</f>
        <v>#DIV/0!</v>
      </c>
      <c r="BF282" s="220"/>
      <c r="BG282" s="248"/>
      <c r="BH282" s="220"/>
      <c r="BI282" s="220"/>
      <c r="BJ282" s="239"/>
      <c r="BK282" s="239"/>
      <c r="BL282" s="239"/>
      <c r="BM282" s="239"/>
      <c r="BN282" s="239"/>
      <c r="BO282" s="239"/>
      <c r="BP282" s="239"/>
      <c r="BQ282" s="239"/>
      <c r="BR282" s="239"/>
      <c r="BS282" s="239"/>
      <c r="BU282" s="100"/>
      <c r="BV282" s="100"/>
    </row>
    <row r="283" spans="1:74" x14ac:dyDescent="0.3">
      <c r="A283" s="874"/>
      <c r="B283" s="234"/>
      <c r="C283" s="104"/>
      <c r="D283" s="592" t="str">
        <f>'Receita-Despesa'!D286</f>
        <v>4.2.1.22.Cota Patronal ( Provisão) ..... (NÃO PREENCHER)</v>
      </c>
      <c r="E283" s="292"/>
      <c r="F283" s="938"/>
      <c r="G283" s="961"/>
      <c r="H283" s="961">
        <f t="shared" si="237"/>
        <v>0</v>
      </c>
      <c r="I283" s="962" t="e">
        <f>G283/F283-1</f>
        <v>#DIV/0!</v>
      </c>
      <c r="J283" s="938"/>
      <c r="K283" s="961"/>
      <c r="L283" s="961">
        <f t="shared" si="213"/>
        <v>0</v>
      </c>
      <c r="M283" s="962" t="e">
        <f>K283/J283-1</f>
        <v>#DIV/0!</v>
      </c>
      <c r="N283" s="938"/>
      <c r="O283" s="961"/>
      <c r="P283" s="961">
        <f t="shared" si="214"/>
        <v>0</v>
      </c>
      <c r="Q283" s="962" t="e">
        <f>O283/N283-1</f>
        <v>#DIV/0!</v>
      </c>
      <c r="R283" s="938"/>
      <c r="S283" s="961"/>
      <c r="T283" s="961">
        <f t="shared" si="215"/>
        <v>0</v>
      </c>
      <c r="U283" s="962" t="e">
        <f>S283/R283-1</f>
        <v>#DIV/0!</v>
      </c>
      <c r="V283" s="938"/>
      <c r="W283" s="961"/>
      <c r="X283" s="961">
        <f t="shared" si="216"/>
        <v>0</v>
      </c>
      <c r="Y283" s="962" t="e">
        <f>W283/V283-1</f>
        <v>#DIV/0!</v>
      </c>
      <c r="Z283" s="938"/>
      <c r="AA283" s="961"/>
      <c r="AB283" s="961">
        <f t="shared" si="217"/>
        <v>0</v>
      </c>
      <c r="AC283" s="962" t="e">
        <f>AA283/Z283-1</f>
        <v>#DIV/0!</v>
      </c>
      <c r="AD283" s="938"/>
      <c r="AE283" s="961"/>
      <c r="AF283" s="961">
        <f t="shared" si="218"/>
        <v>0</v>
      </c>
      <c r="AG283" s="962" t="e">
        <f>AE283/AD283-1</f>
        <v>#DIV/0!</v>
      </c>
      <c r="AH283" s="938"/>
      <c r="AI283" s="961"/>
      <c r="AJ283" s="961">
        <f t="shared" si="219"/>
        <v>0</v>
      </c>
      <c r="AK283" s="962" t="e">
        <f>AI283/AH283-1</f>
        <v>#DIV/0!</v>
      </c>
      <c r="AL283" s="938"/>
      <c r="AM283" s="961"/>
      <c r="AN283" s="961">
        <f t="shared" si="220"/>
        <v>0</v>
      </c>
      <c r="AO283" s="962" t="e">
        <f>AM283/AL283-1</f>
        <v>#DIV/0!</v>
      </c>
      <c r="AP283" s="938"/>
      <c r="AQ283" s="961"/>
      <c r="AR283" s="961">
        <f t="shared" si="221"/>
        <v>0</v>
      </c>
      <c r="AS283" s="962" t="e">
        <f>AQ283/AP283-1</f>
        <v>#DIV/0!</v>
      </c>
      <c r="AT283" s="938"/>
      <c r="AU283" s="961"/>
      <c r="AV283" s="961">
        <f t="shared" si="222"/>
        <v>0</v>
      </c>
      <c r="AW283" s="962" t="e">
        <f>AU283/AT283-1</f>
        <v>#DIV/0!</v>
      </c>
      <c r="AX283" s="938"/>
      <c r="AY283" s="961"/>
      <c r="AZ283" s="961">
        <f t="shared" si="223"/>
        <v>0</v>
      </c>
      <c r="BA283" s="962" t="e">
        <f>AY283/AX283-1</f>
        <v>#DIV/0!</v>
      </c>
      <c r="BB283" s="924">
        <f t="shared" si="238"/>
        <v>0</v>
      </c>
      <c r="BC283" s="925">
        <f t="shared" si="238"/>
        <v>0</v>
      </c>
      <c r="BD283" s="926">
        <f t="shared" si="239"/>
        <v>0</v>
      </c>
      <c r="BE283" s="963" t="e">
        <f>BC283/BB283-1</f>
        <v>#DIV/0!</v>
      </c>
      <c r="BF283" s="220"/>
      <c r="BG283" s="226"/>
      <c r="BH283" s="220"/>
      <c r="BI283" s="220"/>
      <c r="BJ283" s="237"/>
      <c r="BK283" s="237"/>
      <c r="BL283" s="237"/>
      <c r="BM283" s="237"/>
      <c r="BN283" s="237"/>
      <c r="BO283" s="237"/>
      <c r="BP283" s="237"/>
      <c r="BQ283" s="237"/>
      <c r="BR283" s="237"/>
      <c r="BS283" s="237"/>
      <c r="BU283" s="100"/>
      <c r="BV283" s="100"/>
    </row>
    <row r="284" spans="1:74" x14ac:dyDescent="0.3">
      <c r="A284" s="874"/>
      <c r="B284" s="234"/>
      <c r="C284" s="104"/>
      <c r="D284" s="291" t="str">
        <f>'Receita-Despesa'!D287</f>
        <v xml:space="preserve">Total das Despesas Operacionais  ( 5 ) </v>
      </c>
      <c r="E284" s="593"/>
      <c r="F284" s="989">
        <f>F281+F282+F283</f>
        <v>4206730.7143558878</v>
      </c>
      <c r="G284" s="990">
        <f ca="1">G281+G282+G283</f>
        <v>0</v>
      </c>
      <c r="H284" s="990">
        <f t="shared" ca="1" si="237"/>
        <v>-2174733.6085793748</v>
      </c>
      <c r="I284" s="991">
        <f ca="1">G284/F284-1</f>
        <v>-1</v>
      </c>
      <c r="J284" s="989">
        <f>J281+J282+J283</f>
        <v>2922450.1686840313</v>
      </c>
      <c r="K284" s="990">
        <f>K281+K282+K283</f>
        <v>0</v>
      </c>
      <c r="L284" s="990">
        <f t="shared" si="213"/>
        <v>-2922450.1686840313</v>
      </c>
      <c r="M284" s="991">
        <f>K284/J284-1</f>
        <v>-1</v>
      </c>
      <c r="N284" s="989">
        <f>N281+N282+N283</f>
        <v>2969008.1917758877</v>
      </c>
      <c r="O284" s="990">
        <f>O281+O282+O283</f>
        <v>0</v>
      </c>
      <c r="P284" s="990">
        <f t="shared" si="214"/>
        <v>-2969008.1917758877</v>
      </c>
      <c r="Q284" s="991">
        <f>O284/N284-1</f>
        <v>-1</v>
      </c>
      <c r="R284" s="989">
        <f>R281+R282+R283</f>
        <v>4244515.216312075</v>
      </c>
      <c r="S284" s="990">
        <f>S281+S282+S283</f>
        <v>0</v>
      </c>
      <c r="T284" s="990">
        <f t="shared" si="215"/>
        <v>-4244515.216312075</v>
      </c>
      <c r="U284" s="991">
        <f>S284/R284-1</f>
        <v>-1</v>
      </c>
      <c r="V284" s="989">
        <f>V281+V282+V283</f>
        <v>4243034.8058163021</v>
      </c>
      <c r="W284" s="990">
        <f>W281+W282+W283</f>
        <v>0</v>
      </c>
      <c r="X284" s="990">
        <f t="shared" si="216"/>
        <v>-4243034.8058163021</v>
      </c>
      <c r="Y284" s="991">
        <f>W284/V284-1</f>
        <v>-1</v>
      </c>
      <c r="Z284" s="989">
        <f>Z281+Z282+Z283</f>
        <v>4241167.359074425</v>
      </c>
      <c r="AA284" s="990">
        <f>AA281+AA282+AA283</f>
        <v>0</v>
      </c>
      <c r="AB284" s="990">
        <f t="shared" si="217"/>
        <v>-4241167.359074425</v>
      </c>
      <c r="AC284" s="991">
        <f>AA284/Z284-1</f>
        <v>-1</v>
      </c>
      <c r="AD284" s="989">
        <f>AD281+AD282+AD283</f>
        <v>4238911.0701781027</v>
      </c>
      <c r="AE284" s="990">
        <f>AE281+AE282+AE283</f>
        <v>0</v>
      </c>
      <c r="AF284" s="990">
        <f t="shared" si="218"/>
        <v>-4238911.0701781027</v>
      </c>
      <c r="AG284" s="991">
        <f>AE284/AD284-1</f>
        <v>-1</v>
      </c>
      <c r="AH284" s="989">
        <f>AH281+AH282+AH283</f>
        <v>4236276.0701781027</v>
      </c>
      <c r="AI284" s="990">
        <f>AI281+AI282+AI283</f>
        <v>0</v>
      </c>
      <c r="AJ284" s="990">
        <f t="shared" si="219"/>
        <v>-4236276.0701781027</v>
      </c>
      <c r="AK284" s="991">
        <f>AI284/AH284-1</f>
        <v>-1</v>
      </c>
      <c r="AL284" s="989">
        <f>AL281+AL282+AL283</f>
        <v>4237910.6594134253</v>
      </c>
      <c r="AM284" s="990">
        <f>AM281+AM282+AM283</f>
        <v>0</v>
      </c>
      <c r="AN284" s="990">
        <f t="shared" si="220"/>
        <v>-4237910.6594134253</v>
      </c>
      <c r="AO284" s="991">
        <f>AM284/AL284-1</f>
        <v>-1</v>
      </c>
      <c r="AP284" s="989">
        <f>AP281+AP282+AP283</f>
        <v>4242061.9839256033</v>
      </c>
      <c r="AQ284" s="990">
        <f>AQ281+AQ282+AQ283</f>
        <v>0</v>
      </c>
      <c r="AR284" s="990">
        <f t="shared" si="221"/>
        <v>-4242061.9839256033</v>
      </c>
      <c r="AS284" s="991">
        <f>AQ284/AP284-1</f>
        <v>-1</v>
      </c>
      <c r="AT284" s="989">
        <f>AT281+AT282+AT283</f>
        <v>4235368.359074425</v>
      </c>
      <c r="AU284" s="990">
        <f>AU281+AU282+AU283</f>
        <v>0</v>
      </c>
      <c r="AV284" s="990">
        <f t="shared" si="222"/>
        <v>-4235368.359074425</v>
      </c>
      <c r="AW284" s="991">
        <f>AU284/AT284-1</f>
        <v>-1</v>
      </c>
      <c r="AX284" s="989">
        <f>AX281+AX282+AX283</f>
        <v>4246517.8058163021</v>
      </c>
      <c r="AY284" s="990">
        <f>AY281+AY282+AY283</f>
        <v>0</v>
      </c>
      <c r="AZ284" s="990">
        <f t="shared" si="223"/>
        <v>-4246517.8058163021</v>
      </c>
      <c r="BA284" s="991">
        <f>AY284/AX284-1</f>
        <v>-1</v>
      </c>
      <c r="BB284" s="924">
        <f t="shared" si="238"/>
        <v>48263952.404604562</v>
      </c>
      <c r="BC284" s="925">
        <f t="shared" ca="1" si="238"/>
        <v>0</v>
      </c>
      <c r="BD284" s="926">
        <f t="shared" ca="1" si="239"/>
        <v>-26536340.986889228</v>
      </c>
      <c r="BE284" s="992">
        <f ca="1">BC284/BB284-1</f>
        <v>-1</v>
      </c>
      <c r="BF284" s="220"/>
      <c r="BG284" s="248"/>
      <c r="BH284" s="220"/>
      <c r="BI284" s="220"/>
      <c r="BJ284" s="239"/>
      <c r="BK284" s="239"/>
      <c r="BL284" s="239"/>
      <c r="BM284" s="239"/>
      <c r="BN284" s="239"/>
      <c r="BO284" s="239"/>
      <c r="BP284" s="239"/>
      <c r="BQ284" s="239"/>
      <c r="BR284" s="239"/>
      <c r="BS284" s="239"/>
      <c r="BU284" s="100"/>
      <c r="BV284" s="100"/>
    </row>
    <row r="285" spans="1:74" s="103" customFormat="1" x14ac:dyDescent="0.3">
      <c r="A285" s="875"/>
      <c r="B285" s="231"/>
      <c r="C285" s="786" t="str">
        <f>'Receita-Despesa'!C288</f>
        <v>4.2.2.  DESPESAS NÃO OPERACIONAIS</v>
      </c>
      <c r="D285" s="873"/>
      <c r="E285" s="558"/>
      <c r="F285" s="879"/>
      <c r="G285" s="886"/>
      <c r="H285" s="886"/>
      <c r="I285" s="887"/>
      <c r="J285" s="879"/>
      <c r="K285" s="886"/>
      <c r="L285" s="886"/>
      <c r="M285" s="887"/>
      <c r="N285" s="879"/>
      <c r="O285" s="886"/>
      <c r="P285" s="886"/>
      <c r="Q285" s="887"/>
      <c r="R285" s="879"/>
      <c r="S285" s="886"/>
      <c r="T285" s="886"/>
      <c r="U285" s="887"/>
      <c r="V285" s="879"/>
      <c r="W285" s="886"/>
      <c r="X285" s="886"/>
      <c r="Y285" s="887"/>
      <c r="Z285" s="879"/>
      <c r="AA285" s="886"/>
      <c r="AB285" s="886"/>
      <c r="AC285" s="887"/>
      <c r="AD285" s="879"/>
      <c r="AE285" s="886"/>
      <c r="AF285" s="886"/>
      <c r="AG285" s="887"/>
      <c r="AH285" s="879"/>
      <c r="AI285" s="886"/>
      <c r="AJ285" s="886"/>
      <c r="AK285" s="887"/>
      <c r="AL285" s="879"/>
      <c r="AM285" s="886"/>
      <c r="AN285" s="886"/>
      <c r="AO285" s="887"/>
      <c r="AP285" s="879"/>
      <c r="AQ285" s="886"/>
      <c r="AR285" s="886"/>
      <c r="AS285" s="887"/>
      <c r="AT285" s="879"/>
      <c r="AU285" s="886"/>
      <c r="AV285" s="886"/>
      <c r="AW285" s="887"/>
      <c r="AX285" s="879"/>
      <c r="AY285" s="886"/>
      <c r="AZ285" s="886"/>
      <c r="BA285" s="887"/>
      <c r="BB285" s="924"/>
      <c r="BC285" s="925"/>
      <c r="BD285" s="926"/>
      <c r="BE285" s="570"/>
      <c r="BF285" s="219"/>
      <c r="BG285" s="230"/>
      <c r="BH285" s="224"/>
      <c r="BI285" s="224"/>
      <c r="BJ285" s="224"/>
      <c r="BK285" s="232"/>
      <c r="BL285" s="224"/>
      <c r="BM285" s="232"/>
      <c r="BN285" s="224"/>
      <c r="BO285" s="232"/>
      <c r="BP285" s="224"/>
      <c r="BQ285" s="232"/>
      <c r="BR285" s="224"/>
      <c r="BS285" s="232"/>
      <c r="BT285" s="233"/>
    </row>
    <row r="286" spans="1:74" s="100" customFormat="1" x14ac:dyDescent="0.3">
      <c r="A286" s="874"/>
      <c r="B286" s="234"/>
      <c r="C286" s="884"/>
      <c r="D286" s="718" t="str">
        <f>'Receita-Despesa'!D289</f>
        <v>4.2.2.1. Financeiras</v>
      </c>
      <c r="E286" s="561"/>
      <c r="F286" s="993">
        <f>SUM(F287:F289)</f>
        <v>2000</v>
      </c>
      <c r="G286" s="994">
        <f>SUM(G287:G289)</f>
        <v>0</v>
      </c>
      <c r="H286" s="994">
        <f t="shared" si="237"/>
        <v>-2000</v>
      </c>
      <c r="I286" s="995">
        <f t="shared" ref="I286:I291" si="240">G286/F286-1</f>
        <v>-1</v>
      </c>
      <c r="J286" s="993">
        <f>SUM(J287:J289)</f>
        <v>2000</v>
      </c>
      <c r="K286" s="994">
        <f>SUM(K287:K289)</f>
        <v>0</v>
      </c>
      <c r="L286" s="994">
        <f t="shared" ref="L286:L300" si="241">K286-J286</f>
        <v>-2000</v>
      </c>
      <c r="M286" s="995">
        <f t="shared" ref="M286:M291" si="242">K286/J286-1</f>
        <v>-1</v>
      </c>
      <c r="N286" s="993">
        <f>SUM(N287:N289)</f>
        <v>2000</v>
      </c>
      <c r="O286" s="994">
        <f>SUM(O287:O289)</f>
        <v>0</v>
      </c>
      <c r="P286" s="994">
        <f t="shared" ref="P286:P300" si="243">O286-N286</f>
        <v>-2000</v>
      </c>
      <c r="Q286" s="995">
        <f t="shared" ref="Q286:Q291" si="244">O286/N286-1</f>
        <v>-1</v>
      </c>
      <c r="R286" s="993">
        <f>SUM(R287:R289)</f>
        <v>2000</v>
      </c>
      <c r="S286" s="994">
        <f>SUM(S287:S289)</f>
        <v>0</v>
      </c>
      <c r="T286" s="994">
        <f t="shared" ref="T286:T300" si="245">S286-R286</f>
        <v>-2000</v>
      </c>
      <c r="U286" s="995">
        <f t="shared" ref="U286:U291" si="246">S286/R286-1</f>
        <v>-1</v>
      </c>
      <c r="V286" s="993">
        <f>SUM(V287:V289)</f>
        <v>2000</v>
      </c>
      <c r="W286" s="994">
        <f>SUM(W287:W289)</f>
        <v>0</v>
      </c>
      <c r="X286" s="994">
        <f t="shared" ref="X286:X300" si="247">W286-V286</f>
        <v>-2000</v>
      </c>
      <c r="Y286" s="995">
        <f t="shared" ref="Y286:Y291" si="248">W286/V286-1</f>
        <v>-1</v>
      </c>
      <c r="Z286" s="993">
        <f>SUM(Z287:Z289)</f>
        <v>2000</v>
      </c>
      <c r="AA286" s="994">
        <f>SUM(AA287:AA289)</f>
        <v>0</v>
      </c>
      <c r="AB286" s="994">
        <f t="shared" ref="AB286:AB300" si="249">AA286-Z286</f>
        <v>-2000</v>
      </c>
      <c r="AC286" s="995">
        <f t="shared" ref="AC286:AC291" si="250">AA286/Z286-1</f>
        <v>-1</v>
      </c>
      <c r="AD286" s="993">
        <f>SUM(AD287:AD289)</f>
        <v>2000</v>
      </c>
      <c r="AE286" s="994">
        <f>SUM(AE287:AE289)</f>
        <v>0</v>
      </c>
      <c r="AF286" s="994">
        <f t="shared" ref="AF286:AF300" si="251">AE286-AD286</f>
        <v>-2000</v>
      </c>
      <c r="AG286" s="995">
        <f t="shared" ref="AG286:AG291" si="252">AE286/AD286-1</f>
        <v>-1</v>
      </c>
      <c r="AH286" s="993">
        <f>SUM(AH287:AH289)</f>
        <v>2000</v>
      </c>
      <c r="AI286" s="994">
        <f>SUM(AI287:AI289)</f>
        <v>0</v>
      </c>
      <c r="AJ286" s="994">
        <f t="shared" ref="AJ286:AJ300" si="253">AI286-AH286</f>
        <v>-2000</v>
      </c>
      <c r="AK286" s="995">
        <f t="shared" ref="AK286:AK291" si="254">AI286/AH286-1</f>
        <v>-1</v>
      </c>
      <c r="AL286" s="993">
        <f>SUM(AL287:AL289)</f>
        <v>2000</v>
      </c>
      <c r="AM286" s="994">
        <f>SUM(AM287:AM289)</f>
        <v>0</v>
      </c>
      <c r="AN286" s="994">
        <f t="shared" ref="AN286:AN300" si="255">AM286-AL286</f>
        <v>-2000</v>
      </c>
      <c r="AO286" s="995">
        <f t="shared" ref="AO286:AO291" si="256">AM286/AL286-1</f>
        <v>-1</v>
      </c>
      <c r="AP286" s="993">
        <f>SUM(AP287:AP289)</f>
        <v>2000</v>
      </c>
      <c r="AQ286" s="994">
        <f>SUM(AQ287:AQ289)</f>
        <v>0</v>
      </c>
      <c r="AR286" s="994">
        <f t="shared" ref="AR286:AR300" si="257">AQ286-AP286</f>
        <v>-2000</v>
      </c>
      <c r="AS286" s="995">
        <f t="shared" ref="AS286:AS291" si="258">AQ286/AP286-1</f>
        <v>-1</v>
      </c>
      <c r="AT286" s="993">
        <f>SUM(AT287:AT289)</f>
        <v>2000</v>
      </c>
      <c r="AU286" s="994">
        <f>SUM(AU287:AU289)</f>
        <v>0</v>
      </c>
      <c r="AV286" s="994">
        <f t="shared" ref="AV286:AV300" si="259">AU286-AT286</f>
        <v>-2000</v>
      </c>
      <c r="AW286" s="995">
        <f t="shared" ref="AW286:AW291" si="260">AU286/AT286-1</f>
        <v>-1</v>
      </c>
      <c r="AX286" s="993">
        <f>SUM(AX287:AX289)</f>
        <v>2000</v>
      </c>
      <c r="AY286" s="994">
        <f>SUM(AY287:AY289)</f>
        <v>0</v>
      </c>
      <c r="AZ286" s="994">
        <f t="shared" ref="AZ286:AZ300" si="261">AY286-AX286</f>
        <v>-2000</v>
      </c>
      <c r="BA286" s="995">
        <f t="shared" ref="BA286:BA291" si="262">AY286/AX286-1</f>
        <v>-1</v>
      </c>
      <c r="BB286" s="924">
        <f t="shared" si="238"/>
        <v>24000</v>
      </c>
      <c r="BC286" s="925">
        <f t="shared" si="238"/>
        <v>0</v>
      </c>
      <c r="BD286" s="926">
        <f t="shared" si="239"/>
        <v>-24000</v>
      </c>
      <c r="BE286" s="955">
        <f t="shared" ref="BE286:BE291" si="263">BC286/BB286-1</f>
        <v>-1</v>
      </c>
      <c r="BF286" s="220"/>
      <c r="BG286" s="226"/>
      <c r="BH286" s="227"/>
      <c r="BI286" s="227"/>
      <c r="BJ286" s="294"/>
      <c r="BK286" s="294"/>
      <c r="BL286" s="294"/>
      <c r="BM286" s="294"/>
      <c r="BN286" s="249"/>
      <c r="BO286" s="294"/>
      <c r="BP286" s="294"/>
      <c r="BQ286" s="294"/>
      <c r="BR286" s="294"/>
      <c r="BS286" s="296"/>
      <c r="BT286" s="221"/>
    </row>
    <row r="287" spans="1:74" s="100" customFormat="1" x14ac:dyDescent="0.3">
      <c r="A287" s="874"/>
      <c r="B287" s="234"/>
      <c r="C287" s="104"/>
      <c r="D287" s="581" t="str">
        <f>'Receita-Despesa'!D290</f>
        <v xml:space="preserve">        1- Juros</v>
      </c>
      <c r="E287" s="587"/>
      <c r="F287" s="996">
        <f>'Receita-Despesa'!G290</f>
        <v>0</v>
      </c>
      <c r="G287" s="997"/>
      <c r="H287" s="998">
        <f t="shared" si="237"/>
        <v>0</v>
      </c>
      <c r="I287" s="962" t="e">
        <f t="shared" si="240"/>
        <v>#DIV/0!</v>
      </c>
      <c r="J287" s="996">
        <f>'Receita-Despesa'!H290</f>
        <v>0</v>
      </c>
      <c r="K287" s="997"/>
      <c r="L287" s="998">
        <f t="shared" si="241"/>
        <v>0</v>
      </c>
      <c r="M287" s="962" t="e">
        <f t="shared" si="242"/>
        <v>#DIV/0!</v>
      </c>
      <c r="N287" s="996">
        <f>'Receita-Despesa'!I290</f>
        <v>0</v>
      </c>
      <c r="O287" s="997"/>
      <c r="P287" s="998">
        <f t="shared" si="243"/>
        <v>0</v>
      </c>
      <c r="Q287" s="962" t="e">
        <f t="shared" si="244"/>
        <v>#DIV/0!</v>
      </c>
      <c r="R287" s="996">
        <f>'Receita-Despesa'!J290</f>
        <v>0</v>
      </c>
      <c r="S287" s="997"/>
      <c r="T287" s="998">
        <f t="shared" si="245"/>
        <v>0</v>
      </c>
      <c r="U287" s="962" t="e">
        <f t="shared" si="246"/>
        <v>#DIV/0!</v>
      </c>
      <c r="V287" s="996">
        <f>'Receita-Despesa'!K290</f>
        <v>0</v>
      </c>
      <c r="W287" s="997"/>
      <c r="X287" s="998">
        <f t="shared" si="247"/>
        <v>0</v>
      </c>
      <c r="Y287" s="962" t="e">
        <f t="shared" si="248"/>
        <v>#DIV/0!</v>
      </c>
      <c r="Z287" s="996">
        <f>'Receita-Despesa'!L290</f>
        <v>0</v>
      </c>
      <c r="AA287" s="997"/>
      <c r="AB287" s="998">
        <f t="shared" si="249"/>
        <v>0</v>
      </c>
      <c r="AC287" s="962" t="e">
        <f t="shared" si="250"/>
        <v>#DIV/0!</v>
      </c>
      <c r="AD287" s="996">
        <f>'Receita-Despesa'!M290</f>
        <v>0</v>
      </c>
      <c r="AE287" s="997"/>
      <c r="AF287" s="998">
        <f t="shared" si="251"/>
        <v>0</v>
      </c>
      <c r="AG287" s="962" t="e">
        <f t="shared" si="252"/>
        <v>#DIV/0!</v>
      </c>
      <c r="AH287" s="996">
        <f>'Receita-Despesa'!N290</f>
        <v>0</v>
      </c>
      <c r="AI287" s="997"/>
      <c r="AJ287" s="998">
        <f t="shared" si="253"/>
        <v>0</v>
      </c>
      <c r="AK287" s="962" t="e">
        <f t="shared" si="254"/>
        <v>#DIV/0!</v>
      </c>
      <c r="AL287" s="996">
        <f>'Receita-Despesa'!O290</f>
        <v>0</v>
      </c>
      <c r="AM287" s="997"/>
      <c r="AN287" s="998">
        <f t="shared" si="255"/>
        <v>0</v>
      </c>
      <c r="AO287" s="962" t="e">
        <f t="shared" si="256"/>
        <v>#DIV/0!</v>
      </c>
      <c r="AP287" s="996">
        <f>'Receita-Despesa'!P290</f>
        <v>0</v>
      </c>
      <c r="AQ287" s="997"/>
      <c r="AR287" s="998">
        <f t="shared" si="257"/>
        <v>0</v>
      </c>
      <c r="AS287" s="962" t="e">
        <f t="shared" si="258"/>
        <v>#DIV/0!</v>
      </c>
      <c r="AT287" s="996">
        <f>'Receita-Despesa'!Q290</f>
        <v>0</v>
      </c>
      <c r="AU287" s="997"/>
      <c r="AV287" s="998">
        <f t="shared" si="259"/>
        <v>0</v>
      </c>
      <c r="AW287" s="962" t="e">
        <f t="shared" si="260"/>
        <v>#DIV/0!</v>
      </c>
      <c r="AX287" s="996">
        <f>'Receita-Despesa'!R290</f>
        <v>0</v>
      </c>
      <c r="AY287" s="997"/>
      <c r="AZ287" s="998">
        <f t="shared" si="261"/>
        <v>0</v>
      </c>
      <c r="BA287" s="962" t="e">
        <f t="shared" si="262"/>
        <v>#DIV/0!</v>
      </c>
      <c r="BB287" s="924">
        <f t="shared" si="238"/>
        <v>0</v>
      </c>
      <c r="BC287" s="925">
        <f t="shared" si="238"/>
        <v>0</v>
      </c>
      <c r="BD287" s="926">
        <f t="shared" si="239"/>
        <v>0</v>
      </c>
      <c r="BE287" s="963" t="e">
        <f t="shared" si="263"/>
        <v>#DIV/0!</v>
      </c>
      <c r="BF287" s="220"/>
      <c r="BG287" s="226"/>
      <c r="BH287" s="227"/>
      <c r="BI287" s="227"/>
      <c r="BJ287" s="294"/>
      <c r="BK287" s="294"/>
      <c r="BL287" s="294"/>
      <c r="BM287" s="294"/>
      <c r="BN287" s="249"/>
      <c r="BO287" s="294"/>
      <c r="BP287" s="294"/>
      <c r="BQ287" s="294"/>
      <c r="BR287" s="294"/>
      <c r="BS287" s="296"/>
      <c r="BT287" s="221"/>
    </row>
    <row r="288" spans="1:74" s="100" customFormat="1" x14ac:dyDescent="0.3">
      <c r="A288" s="874"/>
      <c r="B288" s="234"/>
      <c r="C288" s="104"/>
      <c r="D288" s="581" t="str">
        <f>'Receita-Despesa'!D291</f>
        <v xml:space="preserve">        2- Taxa Bancárias</v>
      </c>
      <c r="E288" s="587"/>
      <c r="F288" s="996">
        <f>'Receita-Despesa'!G291</f>
        <v>2000</v>
      </c>
      <c r="G288" s="997"/>
      <c r="H288" s="998">
        <f t="shared" si="237"/>
        <v>-2000</v>
      </c>
      <c r="I288" s="962">
        <f t="shared" si="240"/>
        <v>-1</v>
      </c>
      <c r="J288" s="996">
        <f>'Receita-Despesa'!H291</f>
        <v>2000</v>
      </c>
      <c r="K288" s="997"/>
      <c r="L288" s="998">
        <f t="shared" si="241"/>
        <v>-2000</v>
      </c>
      <c r="M288" s="962">
        <f t="shared" si="242"/>
        <v>-1</v>
      </c>
      <c r="N288" s="996">
        <f>'Receita-Despesa'!I291</f>
        <v>2000</v>
      </c>
      <c r="O288" s="997"/>
      <c r="P288" s="998">
        <f t="shared" si="243"/>
        <v>-2000</v>
      </c>
      <c r="Q288" s="962">
        <f t="shared" si="244"/>
        <v>-1</v>
      </c>
      <c r="R288" s="996">
        <f>'Receita-Despesa'!J291</f>
        <v>2000</v>
      </c>
      <c r="S288" s="997"/>
      <c r="T288" s="998">
        <f t="shared" si="245"/>
        <v>-2000</v>
      </c>
      <c r="U288" s="962">
        <f t="shared" si="246"/>
        <v>-1</v>
      </c>
      <c r="V288" s="996">
        <f>'Receita-Despesa'!K291</f>
        <v>2000</v>
      </c>
      <c r="W288" s="997"/>
      <c r="X288" s="998">
        <f t="shared" si="247"/>
        <v>-2000</v>
      </c>
      <c r="Y288" s="962">
        <f t="shared" si="248"/>
        <v>-1</v>
      </c>
      <c r="Z288" s="996">
        <f>'Receita-Despesa'!L291</f>
        <v>2000</v>
      </c>
      <c r="AA288" s="997"/>
      <c r="AB288" s="998">
        <f t="shared" si="249"/>
        <v>-2000</v>
      </c>
      <c r="AC288" s="962">
        <f t="shared" si="250"/>
        <v>-1</v>
      </c>
      <c r="AD288" s="996">
        <f>'Receita-Despesa'!M291</f>
        <v>2000</v>
      </c>
      <c r="AE288" s="997"/>
      <c r="AF288" s="998">
        <f t="shared" si="251"/>
        <v>-2000</v>
      </c>
      <c r="AG288" s="962">
        <f t="shared" si="252"/>
        <v>-1</v>
      </c>
      <c r="AH288" s="996">
        <f>'Receita-Despesa'!N291</f>
        <v>2000</v>
      </c>
      <c r="AI288" s="997"/>
      <c r="AJ288" s="998">
        <f t="shared" si="253"/>
        <v>-2000</v>
      </c>
      <c r="AK288" s="962">
        <f t="shared" si="254"/>
        <v>-1</v>
      </c>
      <c r="AL288" s="996">
        <f>'Receita-Despesa'!O291</f>
        <v>2000</v>
      </c>
      <c r="AM288" s="997"/>
      <c r="AN288" s="998">
        <f t="shared" si="255"/>
        <v>-2000</v>
      </c>
      <c r="AO288" s="962">
        <f t="shared" si="256"/>
        <v>-1</v>
      </c>
      <c r="AP288" s="996">
        <f>'Receita-Despesa'!P291</f>
        <v>2000</v>
      </c>
      <c r="AQ288" s="997"/>
      <c r="AR288" s="998">
        <f t="shared" si="257"/>
        <v>-2000</v>
      </c>
      <c r="AS288" s="962">
        <f t="shared" si="258"/>
        <v>-1</v>
      </c>
      <c r="AT288" s="996">
        <f>'Receita-Despesa'!Q291</f>
        <v>2000</v>
      </c>
      <c r="AU288" s="997"/>
      <c r="AV288" s="998">
        <f t="shared" si="259"/>
        <v>-2000</v>
      </c>
      <c r="AW288" s="962">
        <f t="shared" si="260"/>
        <v>-1</v>
      </c>
      <c r="AX288" s="996">
        <f>'Receita-Despesa'!R291</f>
        <v>2000</v>
      </c>
      <c r="AY288" s="997"/>
      <c r="AZ288" s="998">
        <f t="shared" si="261"/>
        <v>-2000</v>
      </c>
      <c r="BA288" s="962">
        <f t="shared" si="262"/>
        <v>-1</v>
      </c>
      <c r="BB288" s="924">
        <f t="shared" si="238"/>
        <v>24000</v>
      </c>
      <c r="BC288" s="925">
        <f t="shared" si="238"/>
        <v>0</v>
      </c>
      <c r="BD288" s="926">
        <f t="shared" si="239"/>
        <v>-24000</v>
      </c>
      <c r="BE288" s="963">
        <f t="shared" si="263"/>
        <v>-1</v>
      </c>
      <c r="BF288" s="220"/>
      <c r="BG288" s="226"/>
      <c r="BH288" s="227"/>
      <c r="BI288" s="227"/>
      <c r="BJ288" s="294"/>
      <c r="BK288" s="294"/>
      <c r="BL288" s="294"/>
      <c r="BM288" s="294"/>
      <c r="BN288" s="249"/>
      <c r="BO288" s="294"/>
      <c r="BP288" s="294"/>
      <c r="BQ288" s="294"/>
      <c r="BR288" s="294"/>
      <c r="BS288" s="296"/>
      <c r="BT288" s="221"/>
    </row>
    <row r="289" spans="1:72" s="100" customFormat="1" x14ac:dyDescent="0.3">
      <c r="A289" s="874"/>
      <c r="B289" s="234"/>
      <c r="C289" s="104"/>
      <c r="D289" s="581" t="str">
        <f>'Receita-Despesa'!D292</f>
        <v xml:space="preserve">        3- linha livre</v>
      </c>
      <c r="E289" s="588"/>
      <c r="F289" s="996">
        <f>'Receita-Despesa'!G292</f>
        <v>0</v>
      </c>
      <c r="G289" s="997"/>
      <c r="H289" s="998">
        <f t="shared" si="237"/>
        <v>0</v>
      </c>
      <c r="I289" s="962" t="e">
        <f t="shared" si="240"/>
        <v>#DIV/0!</v>
      </c>
      <c r="J289" s="996">
        <f>'Receita-Despesa'!H292</f>
        <v>0</v>
      </c>
      <c r="K289" s="997"/>
      <c r="L289" s="998">
        <f t="shared" si="241"/>
        <v>0</v>
      </c>
      <c r="M289" s="962" t="e">
        <f t="shared" si="242"/>
        <v>#DIV/0!</v>
      </c>
      <c r="N289" s="996">
        <f>'Receita-Despesa'!I292</f>
        <v>0</v>
      </c>
      <c r="O289" s="997"/>
      <c r="P289" s="998">
        <f t="shared" si="243"/>
        <v>0</v>
      </c>
      <c r="Q289" s="962" t="e">
        <f t="shared" si="244"/>
        <v>#DIV/0!</v>
      </c>
      <c r="R289" s="996">
        <f>'Receita-Despesa'!J292</f>
        <v>0</v>
      </c>
      <c r="S289" s="997"/>
      <c r="T289" s="998">
        <f t="shared" si="245"/>
        <v>0</v>
      </c>
      <c r="U289" s="962" t="e">
        <f t="shared" si="246"/>
        <v>#DIV/0!</v>
      </c>
      <c r="V289" s="996">
        <f>'Receita-Despesa'!K292</f>
        <v>0</v>
      </c>
      <c r="W289" s="997"/>
      <c r="X289" s="998">
        <f t="shared" si="247"/>
        <v>0</v>
      </c>
      <c r="Y289" s="962" t="e">
        <f t="shared" si="248"/>
        <v>#DIV/0!</v>
      </c>
      <c r="Z289" s="996">
        <f>'Receita-Despesa'!L292</f>
        <v>0</v>
      </c>
      <c r="AA289" s="997"/>
      <c r="AB289" s="998">
        <f t="shared" si="249"/>
        <v>0</v>
      </c>
      <c r="AC289" s="962" t="e">
        <f t="shared" si="250"/>
        <v>#DIV/0!</v>
      </c>
      <c r="AD289" s="996">
        <f>'Receita-Despesa'!M292</f>
        <v>0</v>
      </c>
      <c r="AE289" s="997"/>
      <c r="AF289" s="998">
        <f t="shared" si="251"/>
        <v>0</v>
      </c>
      <c r="AG289" s="962" t="e">
        <f t="shared" si="252"/>
        <v>#DIV/0!</v>
      </c>
      <c r="AH289" s="996">
        <f>'Receita-Despesa'!N292</f>
        <v>0</v>
      </c>
      <c r="AI289" s="997"/>
      <c r="AJ289" s="998">
        <f t="shared" si="253"/>
        <v>0</v>
      </c>
      <c r="AK289" s="962" t="e">
        <f t="shared" si="254"/>
        <v>#DIV/0!</v>
      </c>
      <c r="AL289" s="996">
        <f>'Receita-Despesa'!O292</f>
        <v>0</v>
      </c>
      <c r="AM289" s="997"/>
      <c r="AN289" s="998">
        <f t="shared" si="255"/>
        <v>0</v>
      </c>
      <c r="AO289" s="962" t="e">
        <f t="shared" si="256"/>
        <v>#DIV/0!</v>
      </c>
      <c r="AP289" s="996">
        <f>'Receita-Despesa'!P292</f>
        <v>0</v>
      </c>
      <c r="AQ289" s="997"/>
      <c r="AR289" s="998">
        <f t="shared" si="257"/>
        <v>0</v>
      </c>
      <c r="AS289" s="962" t="e">
        <f t="shared" si="258"/>
        <v>#DIV/0!</v>
      </c>
      <c r="AT289" s="996">
        <f>'Receita-Despesa'!Q292</f>
        <v>0</v>
      </c>
      <c r="AU289" s="997"/>
      <c r="AV289" s="998">
        <f t="shared" si="259"/>
        <v>0</v>
      </c>
      <c r="AW289" s="962" t="e">
        <f t="shared" si="260"/>
        <v>#DIV/0!</v>
      </c>
      <c r="AX289" s="996">
        <f>'Receita-Despesa'!R292</f>
        <v>0</v>
      </c>
      <c r="AY289" s="997"/>
      <c r="AZ289" s="998">
        <f t="shared" si="261"/>
        <v>0</v>
      </c>
      <c r="BA289" s="962" t="e">
        <f t="shared" si="262"/>
        <v>#DIV/0!</v>
      </c>
      <c r="BB289" s="924">
        <f t="shared" si="238"/>
        <v>0</v>
      </c>
      <c r="BC289" s="925">
        <f t="shared" si="238"/>
        <v>0</v>
      </c>
      <c r="BD289" s="926">
        <f t="shared" si="239"/>
        <v>0</v>
      </c>
      <c r="BE289" s="963" t="e">
        <f t="shared" si="263"/>
        <v>#DIV/0!</v>
      </c>
      <c r="BF289" s="220"/>
      <c r="BG289" s="226"/>
      <c r="BH289" s="227"/>
      <c r="BI289" s="227"/>
      <c r="BJ289" s="294"/>
      <c r="BK289" s="294"/>
      <c r="BL289" s="294"/>
      <c r="BM289" s="294"/>
      <c r="BN289" s="249"/>
      <c r="BO289" s="294"/>
      <c r="BP289" s="294"/>
      <c r="BQ289" s="294"/>
      <c r="BR289" s="294"/>
      <c r="BS289" s="296"/>
      <c r="BT289" s="221"/>
    </row>
    <row r="290" spans="1:72" s="103" customFormat="1" x14ac:dyDescent="0.3">
      <c r="A290" s="875"/>
      <c r="B290" s="231"/>
      <c r="C290" s="148"/>
      <c r="D290" s="718" t="str">
        <f>'Receita-Despesa'!D293</f>
        <v>4.2.2.2. Doações</v>
      </c>
      <c r="E290" s="561"/>
      <c r="F290" s="999">
        <f>'Receita-Despesa'!G293</f>
        <v>0</v>
      </c>
      <c r="G290" s="1000"/>
      <c r="H290" s="1001">
        <f t="shared" si="237"/>
        <v>0</v>
      </c>
      <c r="I290" s="975" t="e">
        <f t="shared" si="240"/>
        <v>#DIV/0!</v>
      </c>
      <c r="J290" s="999">
        <f>'Receita-Despesa'!H293</f>
        <v>0</v>
      </c>
      <c r="K290" s="1000"/>
      <c r="L290" s="1001">
        <f t="shared" si="241"/>
        <v>0</v>
      </c>
      <c r="M290" s="975" t="e">
        <f t="shared" si="242"/>
        <v>#DIV/0!</v>
      </c>
      <c r="N290" s="999">
        <f>'Receita-Despesa'!I293</f>
        <v>0</v>
      </c>
      <c r="O290" s="1000"/>
      <c r="P290" s="1001">
        <f t="shared" si="243"/>
        <v>0</v>
      </c>
      <c r="Q290" s="975" t="e">
        <f t="shared" si="244"/>
        <v>#DIV/0!</v>
      </c>
      <c r="R290" s="999">
        <f>'Receita-Despesa'!J293</f>
        <v>0</v>
      </c>
      <c r="S290" s="1000"/>
      <c r="T290" s="1001">
        <f t="shared" si="245"/>
        <v>0</v>
      </c>
      <c r="U290" s="975" t="e">
        <f t="shared" si="246"/>
        <v>#DIV/0!</v>
      </c>
      <c r="V290" s="999">
        <f>'Receita-Despesa'!K293</f>
        <v>0</v>
      </c>
      <c r="W290" s="1000"/>
      <c r="X290" s="1001">
        <f t="shared" si="247"/>
        <v>0</v>
      </c>
      <c r="Y290" s="975" t="e">
        <f t="shared" si="248"/>
        <v>#DIV/0!</v>
      </c>
      <c r="Z290" s="999">
        <f>'Receita-Despesa'!L293</f>
        <v>0</v>
      </c>
      <c r="AA290" s="1000"/>
      <c r="AB290" s="1001">
        <f t="shared" si="249"/>
        <v>0</v>
      </c>
      <c r="AC290" s="975" t="e">
        <f t="shared" si="250"/>
        <v>#DIV/0!</v>
      </c>
      <c r="AD290" s="999">
        <f>'Receita-Despesa'!M293</f>
        <v>0</v>
      </c>
      <c r="AE290" s="1000"/>
      <c r="AF290" s="1001">
        <f t="shared" si="251"/>
        <v>0</v>
      </c>
      <c r="AG290" s="975" t="e">
        <f t="shared" si="252"/>
        <v>#DIV/0!</v>
      </c>
      <c r="AH290" s="999">
        <f>'Receita-Despesa'!N293</f>
        <v>0</v>
      </c>
      <c r="AI290" s="1000"/>
      <c r="AJ290" s="1001">
        <f t="shared" si="253"/>
        <v>0</v>
      </c>
      <c r="AK290" s="975" t="e">
        <f t="shared" si="254"/>
        <v>#DIV/0!</v>
      </c>
      <c r="AL290" s="999">
        <f>'Receita-Despesa'!O293</f>
        <v>0</v>
      </c>
      <c r="AM290" s="1000"/>
      <c r="AN290" s="1001">
        <f t="shared" si="255"/>
        <v>0</v>
      </c>
      <c r="AO290" s="975" t="e">
        <f t="shared" si="256"/>
        <v>#DIV/0!</v>
      </c>
      <c r="AP290" s="999">
        <f>'Receita-Despesa'!P293</f>
        <v>0</v>
      </c>
      <c r="AQ290" s="1000"/>
      <c r="AR290" s="1001">
        <f t="shared" si="257"/>
        <v>0</v>
      </c>
      <c r="AS290" s="975" t="e">
        <f t="shared" si="258"/>
        <v>#DIV/0!</v>
      </c>
      <c r="AT290" s="999">
        <f>'Receita-Despesa'!Q293</f>
        <v>0</v>
      </c>
      <c r="AU290" s="1000"/>
      <c r="AV290" s="1001">
        <f t="shared" si="259"/>
        <v>0</v>
      </c>
      <c r="AW290" s="975" t="e">
        <f t="shared" si="260"/>
        <v>#DIV/0!</v>
      </c>
      <c r="AX290" s="999">
        <f>'Receita-Despesa'!R293</f>
        <v>0</v>
      </c>
      <c r="AY290" s="1000"/>
      <c r="AZ290" s="1001">
        <f t="shared" si="261"/>
        <v>0</v>
      </c>
      <c r="BA290" s="975" t="e">
        <f t="shared" si="262"/>
        <v>#DIV/0!</v>
      </c>
      <c r="BB290" s="924">
        <f t="shared" si="238"/>
        <v>0</v>
      </c>
      <c r="BC290" s="925">
        <f t="shared" si="238"/>
        <v>0</v>
      </c>
      <c r="BD290" s="926">
        <f t="shared" si="239"/>
        <v>0</v>
      </c>
      <c r="BE290" s="963" t="e">
        <f t="shared" si="263"/>
        <v>#DIV/0!</v>
      </c>
      <c r="BF290" s="230"/>
      <c r="BG290" s="219"/>
      <c r="BH290" s="248"/>
      <c r="BI290" s="248"/>
      <c r="BJ290" s="230"/>
      <c r="BK290" s="298"/>
      <c r="BL290" s="298"/>
      <c r="BM290" s="298"/>
      <c r="BN290" s="289"/>
      <c r="BO290" s="298"/>
      <c r="BP290" s="298"/>
      <c r="BQ290" s="298"/>
      <c r="BR290" s="298"/>
      <c r="BS290" s="296"/>
      <c r="BT290" s="233"/>
    </row>
    <row r="291" spans="1:72" s="100" customFormat="1" ht="18.75" hidden="1" customHeight="1" x14ac:dyDescent="0.3">
      <c r="A291" s="874"/>
      <c r="B291" s="234"/>
      <c r="C291" s="104"/>
      <c r="D291" s="718" t="str">
        <f>'Receita-Despesa'!D294</f>
        <v>4.2.2.3. Cota Patronal ( Provisão )</v>
      </c>
      <c r="E291" s="561"/>
      <c r="F291" s="999">
        <f>'Receita-Despesa'!G294</f>
        <v>0</v>
      </c>
      <c r="G291" s="1000"/>
      <c r="H291" s="1001">
        <f t="shared" si="237"/>
        <v>0</v>
      </c>
      <c r="I291" s="975" t="e">
        <f t="shared" si="240"/>
        <v>#DIV/0!</v>
      </c>
      <c r="J291" s="999">
        <v>0</v>
      </c>
      <c r="K291" s="1000"/>
      <c r="L291" s="1001">
        <f t="shared" si="241"/>
        <v>0</v>
      </c>
      <c r="M291" s="975" t="e">
        <f t="shared" si="242"/>
        <v>#DIV/0!</v>
      </c>
      <c r="N291" s="999">
        <v>0</v>
      </c>
      <c r="O291" s="1000"/>
      <c r="P291" s="1001">
        <f t="shared" si="243"/>
        <v>0</v>
      </c>
      <c r="Q291" s="975" t="e">
        <f t="shared" si="244"/>
        <v>#DIV/0!</v>
      </c>
      <c r="R291" s="999">
        <v>0</v>
      </c>
      <c r="S291" s="1000"/>
      <c r="T291" s="1001">
        <f t="shared" si="245"/>
        <v>0</v>
      </c>
      <c r="U291" s="975" t="e">
        <f t="shared" si="246"/>
        <v>#DIV/0!</v>
      </c>
      <c r="V291" s="999">
        <v>0</v>
      </c>
      <c r="W291" s="1000"/>
      <c r="X291" s="1001">
        <f t="shared" si="247"/>
        <v>0</v>
      </c>
      <c r="Y291" s="975" t="e">
        <f t="shared" si="248"/>
        <v>#DIV/0!</v>
      </c>
      <c r="Z291" s="999">
        <v>0</v>
      </c>
      <c r="AA291" s="1000"/>
      <c r="AB291" s="1001">
        <f t="shared" si="249"/>
        <v>0</v>
      </c>
      <c r="AC291" s="975" t="e">
        <f t="shared" si="250"/>
        <v>#DIV/0!</v>
      </c>
      <c r="AD291" s="999">
        <v>0</v>
      </c>
      <c r="AE291" s="1000"/>
      <c r="AF291" s="1001">
        <f t="shared" si="251"/>
        <v>0</v>
      </c>
      <c r="AG291" s="975" t="e">
        <f t="shared" si="252"/>
        <v>#DIV/0!</v>
      </c>
      <c r="AH291" s="999">
        <v>0</v>
      </c>
      <c r="AI291" s="1000"/>
      <c r="AJ291" s="1001">
        <f t="shared" si="253"/>
        <v>0</v>
      </c>
      <c r="AK291" s="975" t="e">
        <f t="shared" si="254"/>
        <v>#DIV/0!</v>
      </c>
      <c r="AL291" s="999">
        <v>0</v>
      </c>
      <c r="AM291" s="1000"/>
      <c r="AN291" s="1001">
        <f t="shared" si="255"/>
        <v>0</v>
      </c>
      <c r="AO291" s="975" t="e">
        <f t="shared" si="256"/>
        <v>#DIV/0!</v>
      </c>
      <c r="AP291" s="999">
        <v>0</v>
      </c>
      <c r="AQ291" s="1000"/>
      <c r="AR291" s="1001">
        <f t="shared" si="257"/>
        <v>0</v>
      </c>
      <c r="AS291" s="975" t="e">
        <f t="shared" si="258"/>
        <v>#DIV/0!</v>
      </c>
      <c r="AT291" s="999">
        <v>0</v>
      </c>
      <c r="AU291" s="1000"/>
      <c r="AV291" s="1001">
        <f t="shared" si="259"/>
        <v>0</v>
      </c>
      <c r="AW291" s="975" t="e">
        <f t="shared" si="260"/>
        <v>#DIV/0!</v>
      </c>
      <c r="AX291" s="999">
        <v>0</v>
      </c>
      <c r="AY291" s="1000"/>
      <c r="AZ291" s="1001">
        <f t="shared" si="261"/>
        <v>0</v>
      </c>
      <c r="BA291" s="975" t="e">
        <f t="shared" si="262"/>
        <v>#DIV/0!</v>
      </c>
      <c r="BB291" s="924">
        <f t="shared" si="238"/>
        <v>0</v>
      </c>
      <c r="BC291" s="925">
        <f t="shared" si="238"/>
        <v>0</v>
      </c>
      <c r="BD291" s="926">
        <f t="shared" si="239"/>
        <v>0</v>
      </c>
      <c r="BE291" s="963" t="e">
        <f t="shared" si="263"/>
        <v>#DIV/0!</v>
      </c>
      <c r="BF291" s="220"/>
      <c r="BG291" s="226"/>
      <c r="BH291" s="227"/>
      <c r="BI291" s="227"/>
      <c r="BJ291" s="220"/>
      <c r="BK291" s="294"/>
      <c r="BL291" s="294"/>
      <c r="BM291" s="294"/>
      <c r="BN291" s="249"/>
      <c r="BO291" s="294"/>
      <c r="BP291" s="294"/>
      <c r="BQ291" s="294"/>
      <c r="BR291" s="294"/>
      <c r="BS291" s="296"/>
      <c r="BT291" s="221"/>
    </row>
    <row r="292" spans="1:72" s="100" customFormat="1" x14ac:dyDescent="0.3">
      <c r="A292" s="874"/>
      <c r="B292" s="234"/>
      <c r="C292" s="104"/>
      <c r="D292" s="718" t="str">
        <f>'Receita-Despesa'!D295</f>
        <v xml:space="preserve">4.2.2.4. Reformas </v>
      </c>
      <c r="E292" s="561"/>
      <c r="F292" s="999">
        <f>SUM(F293:F295)</f>
        <v>0</v>
      </c>
      <c r="G292" s="1001">
        <f>SUM(G293:G295)</f>
        <v>0</v>
      </c>
      <c r="H292" s="1001">
        <f t="shared" si="237"/>
        <v>0</v>
      </c>
      <c r="I292" s="943" t="e">
        <f>G292/F292</f>
        <v>#DIV/0!</v>
      </c>
      <c r="J292" s="999">
        <f>SUM(J293:J295)</f>
        <v>0</v>
      </c>
      <c r="K292" s="1001">
        <f>SUM(K293:K295)</f>
        <v>0</v>
      </c>
      <c r="L292" s="1001">
        <f t="shared" si="241"/>
        <v>0</v>
      </c>
      <c r="M292" s="943" t="e">
        <f>K292/J292</f>
        <v>#DIV/0!</v>
      </c>
      <c r="N292" s="999">
        <f>SUM(N293:N295)</f>
        <v>0</v>
      </c>
      <c r="O292" s="1001">
        <f>SUM(O293:O295)</f>
        <v>0</v>
      </c>
      <c r="P292" s="1001">
        <f t="shared" si="243"/>
        <v>0</v>
      </c>
      <c r="Q292" s="943" t="e">
        <f>O292/N292</f>
        <v>#DIV/0!</v>
      </c>
      <c r="R292" s="999">
        <f>SUM(R293:R295)</f>
        <v>0</v>
      </c>
      <c r="S292" s="1001">
        <f>SUM(S293:S295)</f>
        <v>0</v>
      </c>
      <c r="T292" s="1001">
        <f t="shared" si="245"/>
        <v>0</v>
      </c>
      <c r="U292" s="943" t="e">
        <f>S292/R292</f>
        <v>#DIV/0!</v>
      </c>
      <c r="V292" s="999">
        <f>SUM(V293:V295)</f>
        <v>0</v>
      </c>
      <c r="W292" s="1001">
        <f>SUM(W293:W295)</f>
        <v>0</v>
      </c>
      <c r="X292" s="1001">
        <f t="shared" si="247"/>
        <v>0</v>
      </c>
      <c r="Y292" s="943" t="e">
        <f>W292/V292</f>
        <v>#DIV/0!</v>
      </c>
      <c r="Z292" s="999">
        <f>SUM(Z293:Z295)</f>
        <v>0</v>
      </c>
      <c r="AA292" s="1001">
        <f>SUM(AA293:AA295)</f>
        <v>0</v>
      </c>
      <c r="AB292" s="1001">
        <f t="shared" si="249"/>
        <v>0</v>
      </c>
      <c r="AC292" s="943" t="e">
        <f>AA292/Z292</f>
        <v>#DIV/0!</v>
      </c>
      <c r="AD292" s="999">
        <f>SUM(AD293:AD295)</f>
        <v>0</v>
      </c>
      <c r="AE292" s="1001">
        <f>SUM(AE293:AE295)</f>
        <v>0</v>
      </c>
      <c r="AF292" s="1001">
        <f t="shared" si="251"/>
        <v>0</v>
      </c>
      <c r="AG292" s="943" t="e">
        <f>AE292/AD292</f>
        <v>#DIV/0!</v>
      </c>
      <c r="AH292" s="999">
        <f>SUM(AH293:AH295)</f>
        <v>0</v>
      </c>
      <c r="AI292" s="1001">
        <f>SUM(AI293:AI295)</f>
        <v>0</v>
      </c>
      <c r="AJ292" s="1001">
        <f t="shared" si="253"/>
        <v>0</v>
      </c>
      <c r="AK292" s="943" t="e">
        <f>AI292/AH292</f>
        <v>#DIV/0!</v>
      </c>
      <c r="AL292" s="999">
        <f>SUM(AL293:AL295)</f>
        <v>0</v>
      </c>
      <c r="AM292" s="1001">
        <f>SUM(AM293:AM295)</f>
        <v>0</v>
      </c>
      <c r="AN292" s="1001">
        <f t="shared" si="255"/>
        <v>0</v>
      </c>
      <c r="AO292" s="943" t="e">
        <f>AM292/AL292</f>
        <v>#DIV/0!</v>
      </c>
      <c r="AP292" s="999">
        <f>SUM(AP293:AP295)</f>
        <v>0</v>
      </c>
      <c r="AQ292" s="1001">
        <f>SUM(AQ293:AQ295)</f>
        <v>0</v>
      </c>
      <c r="AR292" s="1001">
        <f t="shared" si="257"/>
        <v>0</v>
      </c>
      <c r="AS292" s="943" t="e">
        <f>AQ292/AP292</f>
        <v>#DIV/0!</v>
      </c>
      <c r="AT292" s="999">
        <f>SUM(AT293:AT295)</f>
        <v>0</v>
      </c>
      <c r="AU292" s="1001">
        <f>SUM(AU293:AU295)</f>
        <v>0</v>
      </c>
      <c r="AV292" s="1001">
        <f t="shared" si="259"/>
        <v>0</v>
      </c>
      <c r="AW292" s="943" t="e">
        <f>AU292/AT292</f>
        <v>#DIV/0!</v>
      </c>
      <c r="AX292" s="999">
        <f>SUM(AX293:AX295)</f>
        <v>0</v>
      </c>
      <c r="AY292" s="1001">
        <f>SUM(AY293:AY295)</f>
        <v>0</v>
      </c>
      <c r="AZ292" s="1001">
        <f t="shared" si="261"/>
        <v>0</v>
      </c>
      <c r="BA292" s="943" t="e">
        <f>AY292/AX292</f>
        <v>#DIV/0!</v>
      </c>
      <c r="BB292" s="924">
        <f t="shared" si="238"/>
        <v>0</v>
      </c>
      <c r="BC292" s="925">
        <f t="shared" si="238"/>
        <v>0</v>
      </c>
      <c r="BD292" s="926">
        <f t="shared" si="239"/>
        <v>0</v>
      </c>
      <c r="BE292" s="959" t="e">
        <f>BC292/BB292</f>
        <v>#DIV/0!</v>
      </c>
      <c r="BF292" s="220"/>
      <c r="BG292" s="226"/>
      <c r="BH292" s="227"/>
      <c r="BI292" s="227"/>
      <c r="BJ292" s="294"/>
      <c r="BK292" s="294"/>
      <c r="BL292" s="294"/>
      <c r="BM292" s="294"/>
      <c r="BN292" s="249"/>
      <c r="BO292" s="294"/>
      <c r="BP292" s="294"/>
      <c r="BQ292" s="294"/>
      <c r="BR292" s="294"/>
      <c r="BS292" s="296"/>
      <c r="BT292" s="221"/>
    </row>
    <row r="293" spans="1:72" s="100" customFormat="1" x14ac:dyDescent="0.3">
      <c r="A293" s="874"/>
      <c r="B293" s="234"/>
      <c r="C293" s="104"/>
      <c r="D293" s="581" t="str">
        <f>'Receita-Despesa'!D296</f>
        <v xml:space="preserve">        1- Reforma  Predial</v>
      </c>
      <c r="E293" s="587"/>
      <c r="F293" s="996">
        <f>'Receita-Despesa'!G296</f>
        <v>0</v>
      </c>
      <c r="G293" s="997"/>
      <c r="H293" s="998">
        <f t="shared" si="237"/>
        <v>0</v>
      </c>
      <c r="I293" s="962" t="e">
        <f t="shared" ref="I293:I300" si="264">G293/F293-1</f>
        <v>#DIV/0!</v>
      </c>
      <c r="J293" s="996">
        <f>'Receita-Despesa'!H296</f>
        <v>0</v>
      </c>
      <c r="K293" s="997"/>
      <c r="L293" s="998">
        <f t="shared" si="241"/>
        <v>0</v>
      </c>
      <c r="M293" s="962" t="e">
        <f t="shared" ref="M293:M300" si="265">K293/J293-1</f>
        <v>#DIV/0!</v>
      </c>
      <c r="N293" s="996">
        <f>'Receita-Despesa'!I296</f>
        <v>0</v>
      </c>
      <c r="O293" s="997"/>
      <c r="P293" s="998">
        <f t="shared" si="243"/>
        <v>0</v>
      </c>
      <c r="Q293" s="962" t="e">
        <f t="shared" ref="Q293:Q300" si="266">O293/N293-1</f>
        <v>#DIV/0!</v>
      </c>
      <c r="R293" s="996">
        <f>'Receita-Despesa'!J296</f>
        <v>0</v>
      </c>
      <c r="S293" s="997"/>
      <c r="T293" s="998">
        <f t="shared" si="245"/>
        <v>0</v>
      </c>
      <c r="U293" s="962" t="e">
        <f t="shared" ref="U293:U300" si="267">S293/R293-1</f>
        <v>#DIV/0!</v>
      </c>
      <c r="V293" s="996">
        <f>'Receita-Despesa'!K296</f>
        <v>0</v>
      </c>
      <c r="W293" s="997"/>
      <c r="X293" s="998">
        <f t="shared" si="247"/>
        <v>0</v>
      </c>
      <c r="Y293" s="962" t="e">
        <f t="shared" ref="Y293:Y300" si="268">W293/V293-1</f>
        <v>#DIV/0!</v>
      </c>
      <c r="Z293" s="996">
        <f>'Receita-Despesa'!L296</f>
        <v>0</v>
      </c>
      <c r="AA293" s="997"/>
      <c r="AB293" s="998">
        <f t="shared" si="249"/>
        <v>0</v>
      </c>
      <c r="AC293" s="962" t="e">
        <f t="shared" ref="AC293:AC300" si="269">AA293/Z293-1</f>
        <v>#DIV/0!</v>
      </c>
      <c r="AD293" s="996">
        <f>'Receita-Despesa'!M296</f>
        <v>0</v>
      </c>
      <c r="AE293" s="997"/>
      <c r="AF293" s="998">
        <f t="shared" si="251"/>
        <v>0</v>
      </c>
      <c r="AG293" s="962" t="e">
        <f t="shared" ref="AG293:AG300" si="270">AE293/AD293-1</f>
        <v>#DIV/0!</v>
      </c>
      <c r="AH293" s="996">
        <f>'Receita-Despesa'!N296</f>
        <v>0</v>
      </c>
      <c r="AI293" s="997"/>
      <c r="AJ293" s="998">
        <f t="shared" si="253"/>
        <v>0</v>
      </c>
      <c r="AK293" s="962" t="e">
        <f t="shared" ref="AK293:AK300" si="271">AI293/AH293-1</f>
        <v>#DIV/0!</v>
      </c>
      <c r="AL293" s="996">
        <f>'Receita-Despesa'!O296</f>
        <v>0</v>
      </c>
      <c r="AM293" s="997"/>
      <c r="AN293" s="998">
        <f t="shared" si="255"/>
        <v>0</v>
      </c>
      <c r="AO293" s="962" t="e">
        <f t="shared" ref="AO293:AO300" si="272">AM293/AL293-1</f>
        <v>#DIV/0!</v>
      </c>
      <c r="AP293" s="996">
        <f>'Receita-Despesa'!P296</f>
        <v>0</v>
      </c>
      <c r="AQ293" s="997"/>
      <c r="AR293" s="998">
        <f t="shared" si="257"/>
        <v>0</v>
      </c>
      <c r="AS293" s="962" t="e">
        <f t="shared" ref="AS293:AS300" si="273">AQ293/AP293-1</f>
        <v>#DIV/0!</v>
      </c>
      <c r="AT293" s="996">
        <f>'Receita-Despesa'!Q296</f>
        <v>0</v>
      </c>
      <c r="AU293" s="997"/>
      <c r="AV293" s="998">
        <f t="shared" si="259"/>
        <v>0</v>
      </c>
      <c r="AW293" s="962" t="e">
        <f t="shared" ref="AW293:AW300" si="274">AU293/AT293-1</f>
        <v>#DIV/0!</v>
      </c>
      <c r="AX293" s="996">
        <f>'Receita-Despesa'!R296</f>
        <v>0</v>
      </c>
      <c r="AY293" s="997"/>
      <c r="AZ293" s="998">
        <f t="shared" si="261"/>
        <v>0</v>
      </c>
      <c r="BA293" s="962" t="e">
        <f t="shared" ref="BA293:BA300" si="275">AY293/AX293-1</f>
        <v>#DIV/0!</v>
      </c>
      <c r="BB293" s="924">
        <f t="shared" si="238"/>
        <v>0</v>
      </c>
      <c r="BC293" s="925">
        <f t="shared" si="238"/>
        <v>0</v>
      </c>
      <c r="BD293" s="926">
        <f t="shared" si="239"/>
        <v>0</v>
      </c>
      <c r="BE293" s="963" t="e">
        <f t="shared" ref="BE293:BE300" si="276">BC293/BB293-1</f>
        <v>#DIV/0!</v>
      </c>
      <c r="BF293" s="220"/>
      <c r="BG293" s="226"/>
      <c r="BH293" s="227"/>
      <c r="BI293" s="227"/>
      <c r="BJ293" s="294"/>
      <c r="BK293" s="294"/>
      <c r="BL293" s="294"/>
      <c r="BM293" s="294"/>
      <c r="BN293" s="249"/>
      <c r="BO293" s="294"/>
      <c r="BP293" s="294"/>
      <c r="BQ293" s="294"/>
      <c r="BR293" s="294"/>
      <c r="BS293" s="296"/>
      <c r="BT293" s="221"/>
    </row>
    <row r="294" spans="1:72" s="100" customFormat="1" x14ac:dyDescent="0.3">
      <c r="A294" s="874"/>
      <c r="B294" s="234"/>
      <c r="C294" s="104"/>
      <c r="D294" s="581" t="str">
        <f>'Receita-Despesa'!D297</f>
        <v xml:space="preserve">        2- linha livre</v>
      </c>
      <c r="E294" s="588"/>
      <c r="F294" s="996">
        <f>'Receita-Despesa'!G297</f>
        <v>0</v>
      </c>
      <c r="G294" s="997"/>
      <c r="H294" s="998">
        <f t="shared" si="237"/>
        <v>0</v>
      </c>
      <c r="I294" s="962" t="e">
        <f t="shared" si="264"/>
        <v>#DIV/0!</v>
      </c>
      <c r="J294" s="996">
        <f>'Receita-Despesa'!H297</f>
        <v>0</v>
      </c>
      <c r="K294" s="997"/>
      <c r="L294" s="998">
        <f t="shared" si="241"/>
        <v>0</v>
      </c>
      <c r="M294" s="962" t="e">
        <f t="shared" si="265"/>
        <v>#DIV/0!</v>
      </c>
      <c r="N294" s="996">
        <f>'Receita-Despesa'!I297</f>
        <v>0</v>
      </c>
      <c r="O294" s="997"/>
      <c r="P294" s="998">
        <f t="shared" si="243"/>
        <v>0</v>
      </c>
      <c r="Q294" s="962" t="e">
        <f t="shared" si="266"/>
        <v>#DIV/0!</v>
      </c>
      <c r="R294" s="996">
        <f>'Receita-Despesa'!J297</f>
        <v>0</v>
      </c>
      <c r="S294" s="997"/>
      <c r="T294" s="998">
        <f t="shared" si="245"/>
        <v>0</v>
      </c>
      <c r="U294" s="962" t="e">
        <f t="shared" si="267"/>
        <v>#DIV/0!</v>
      </c>
      <c r="V294" s="996">
        <f>'Receita-Despesa'!K297</f>
        <v>0</v>
      </c>
      <c r="W294" s="997"/>
      <c r="X294" s="998">
        <f t="shared" si="247"/>
        <v>0</v>
      </c>
      <c r="Y294" s="962" t="e">
        <f t="shared" si="268"/>
        <v>#DIV/0!</v>
      </c>
      <c r="Z294" s="996">
        <f>'Receita-Despesa'!L297</f>
        <v>0</v>
      </c>
      <c r="AA294" s="997"/>
      <c r="AB294" s="998">
        <f t="shared" si="249"/>
        <v>0</v>
      </c>
      <c r="AC294" s="962" t="e">
        <f t="shared" si="269"/>
        <v>#DIV/0!</v>
      </c>
      <c r="AD294" s="996">
        <f>'Receita-Despesa'!M297</f>
        <v>0</v>
      </c>
      <c r="AE294" s="997"/>
      <c r="AF294" s="998">
        <f t="shared" si="251"/>
        <v>0</v>
      </c>
      <c r="AG294" s="962" t="e">
        <f t="shared" si="270"/>
        <v>#DIV/0!</v>
      </c>
      <c r="AH294" s="996">
        <f>'Receita-Despesa'!N297</f>
        <v>0</v>
      </c>
      <c r="AI294" s="997"/>
      <c r="AJ294" s="998">
        <f t="shared" si="253"/>
        <v>0</v>
      </c>
      <c r="AK294" s="962" t="e">
        <f t="shared" si="271"/>
        <v>#DIV/0!</v>
      </c>
      <c r="AL294" s="996">
        <f>'Receita-Despesa'!O297</f>
        <v>0</v>
      </c>
      <c r="AM294" s="997"/>
      <c r="AN294" s="998">
        <f t="shared" si="255"/>
        <v>0</v>
      </c>
      <c r="AO294" s="962" t="e">
        <f t="shared" si="272"/>
        <v>#DIV/0!</v>
      </c>
      <c r="AP294" s="996">
        <f>'Receita-Despesa'!P297</f>
        <v>0</v>
      </c>
      <c r="AQ294" s="997"/>
      <c r="AR294" s="998">
        <f t="shared" si="257"/>
        <v>0</v>
      </c>
      <c r="AS294" s="962" t="e">
        <f t="shared" si="273"/>
        <v>#DIV/0!</v>
      </c>
      <c r="AT294" s="996">
        <f>'Receita-Despesa'!Q297</f>
        <v>0</v>
      </c>
      <c r="AU294" s="997"/>
      <c r="AV294" s="998">
        <f t="shared" si="259"/>
        <v>0</v>
      </c>
      <c r="AW294" s="962" t="e">
        <f t="shared" si="274"/>
        <v>#DIV/0!</v>
      </c>
      <c r="AX294" s="996">
        <f>'Receita-Despesa'!R297</f>
        <v>0</v>
      </c>
      <c r="AY294" s="997"/>
      <c r="AZ294" s="998">
        <f t="shared" si="261"/>
        <v>0</v>
      </c>
      <c r="BA294" s="962" t="e">
        <f t="shared" si="275"/>
        <v>#DIV/0!</v>
      </c>
      <c r="BB294" s="924">
        <f t="shared" si="238"/>
        <v>0</v>
      </c>
      <c r="BC294" s="925">
        <f t="shared" si="238"/>
        <v>0</v>
      </c>
      <c r="BD294" s="926">
        <f t="shared" si="239"/>
        <v>0</v>
      </c>
      <c r="BE294" s="963" t="e">
        <f t="shared" si="276"/>
        <v>#DIV/0!</v>
      </c>
      <c r="BF294" s="220"/>
      <c r="BG294" s="226"/>
      <c r="BH294" s="227"/>
      <c r="BI294" s="227"/>
      <c r="BJ294" s="294"/>
      <c r="BK294" s="294"/>
      <c r="BL294" s="294"/>
      <c r="BM294" s="294"/>
      <c r="BN294" s="249"/>
      <c r="BO294" s="294"/>
      <c r="BP294" s="294"/>
      <c r="BQ294" s="294"/>
      <c r="BR294" s="294"/>
      <c r="BS294" s="296"/>
      <c r="BT294" s="221"/>
    </row>
    <row r="295" spans="1:72" s="100" customFormat="1" x14ac:dyDescent="0.3">
      <c r="A295" s="874"/>
      <c r="B295" s="234"/>
      <c r="C295" s="104"/>
      <c r="D295" s="581" t="str">
        <f>'Receita-Despesa'!D298</f>
        <v xml:space="preserve">        3- linha livre</v>
      </c>
      <c r="E295" s="588"/>
      <c r="F295" s="996">
        <f>'Receita-Despesa'!G298</f>
        <v>0</v>
      </c>
      <c r="G295" s="997"/>
      <c r="H295" s="998">
        <f t="shared" si="237"/>
        <v>0</v>
      </c>
      <c r="I295" s="962" t="e">
        <f t="shared" si="264"/>
        <v>#DIV/0!</v>
      </c>
      <c r="J295" s="996">
        <f>'Receita-Despesa'!H298</f>
        <v>0</v>
      </c>
      <c r="K295" s="997"/>
      <c r="L295" s="998">
        <f t="shared" si="241"/>
        <v>0</v>
      </c>
      <c r="M295" s="962" t="e">
        <f t="shared" si="265"/>
        <v>#DIV/0!</v>
      </c>
      <c r="N295" s="996">
        <f>'Receita-Despesa'!I298</f>
        <v>0</v>
      </c>
      <c r="O295" s="997"/>
      <c r="P295" s="998">
        <f t="shared" si="243"/>
        <v>0</v>
      </c>
      <c r="Q295" s="962" t="e">
        <f t="shared" si="266"/>
        <v>#DIV/0!</v>
      </c>
      <c r="R295" s="996">
        <f>'Receita-Despesa'!J298</f>
        <v>0</v>
      </c>
      <c r="S295" s="997"/>
      <c r="T295" s="998">
        <f t="shared" si="245"/>
        <v>0</v>
      </c>
      <c r="U295" s="962" t="e">
        <f t="shared" si="267"/>
        <v>#DIV/0!</v>
      </c>
      <c r="V295" s="996">
        <f>'Receita-Despesa'!K298</f>
        <v>0</v>
      </c>
      <c r="W295" s="997"/>
      <c r="X295" s="998">
        <f t="shared" si="247"/>
        <v>0</v>
      </c>
      <c r="Y295" s="962" t="e">
        <f t="shared" si="268"/>
        <v>#DIV/0!</v>
      </c>
      <c r="Z295" s="996">
        <f>'Receita-Despesa'!L298</f>
        <v>0</v>
      </c>
      <c r="AA295" s="997"/>
      <c r="AB295" s="998">
        <f t="shared" si="249"/>
        <v>0</v>
      </c>
      <c r="AC295" s="962" t="e">
        <f t="shared" si="269"/>
        <v>#DIV/0!</v>
      </c>
      <c r="AD295" s="996">
        <f>'Receita-Despesa'!M298</f>
        <v>0</v>
      </c>
      <c r="AE295" s="997"/>
      <c r="AF295" s="998">
        <f t="shared" si="251"/>
        <v>0</v>
      </c>
      <c r="AG295" s="962" t="e">
        <f t="shared" si="270"/>
        <v>#DIV/0!</v>
      </c>
      <c r="AH295" s="996">
        <f>'Receita-Despesa'!N298</f>
        <v>0</v>
      </c>
      <c r="AI295" s="997"/>
      <c r="AJ295" s="998">
        <f t="shared" si="253"/>
        <v>0</v>
      </c>
      <c r="AK295" s="962" t="e">
        <f t="shared" si="271"/>
        <v>#DIV/0!</v>
      </c>
      <c r="AL295" s="996">
        <f>'Receita-Despesa'!O298</f>
        <v>0</v>
      </c>
      <c r="AM295" s="997"/>
      <c r="AN295" s="998">
        <f t="shared" si="255"/>
        <v>0</v>
      </c>
      <c r="AO295" s="962" t="e">
        <f t="shared" si="272"/>
        <v>#DIV/0!</v>
      </c>
      <c r="AP295" s="996">
        <f>'Receita-Despesa'!P298</f>
        <v>0</v>
      </c>
      <c r="AQ295" s="997"/>
      <c r="AR295" s="998">
        <f t="shared" si="257"/>
        <v>0</v>
      </c>
      <c r="AS295" s="962" t="e">
        <f t="shared" si="273"/>
        <v>#DIV/0!</v>
      </c>
      <c r="AT295" s="996">
        <f>'Receita-Despesa'!Q298</f>
        <v>0</v>
      </c>
      <c r="AU295" s="997"/>
      <c r="AV295" s="998">
        <f t="shared" si="259"/>
        <v>0</v>
      </c>
      <c r="AW295" s="962" t="e">
        <f t="shared" si="274"/>
        <v>#DIV/0!</v>
      </c>
      <c r="AX295" s="996">
        <f>'Receita-Despesa'!R298</f>
        <v>0</v>
      </c>
      <c r="AY295" s="997"/>
      <c r="AZ295" s="998">
        <f t="shared" si="261"/>
        <v>0</v>
      </c>
      <c r="BA295" s="962" t="e">
        <f t="shared" si="275"/>
        <v>#DIV/0!</v>
      </c>
      <c r="BB295" s="924">
        <f t="shared" si="238"/>
        <v>0</v>
      </c>
      <c r="BC295" s="925">
        <f t="shared" si="238"/>
        <v>0</v>
      </c>
      <c r="BD295" s="926">
        <f t="shared" si="239"/>
        <v>0</v>
      </c>
      <c r="BE295" s="963" t="e">
        <f t="shared" si="276"/>
        <v>#DIV/0!</v>
      </c>
      <c r="BF295" s="220"/>
      <c r="BG295" s="226"/>
      <c r="BH295" s="227"/>
      <c r="BI295" s="227"/>
      <c r="BJ295" s="294"/>
      <c r="BK295" s="294"/>
      <c r="BL295" s="294"/>
      <c r="BM295" s="294"/>
      <c r="BN295" s="249"/>
      <c r="BO295" s="294"/>
      <c r="BP295" s="294"/>
      <c r="BQ295" s="294"/>
      <c r="BR295" s="294"/>
      <c r="BS295" s="296"/>
      <c r="BT295" s="221"/>
    </row>
    <row r="296" spans="1:72" s="103" customFormat="1" x14ac:dyDescent="0.3">
      <c r="A296" s="875"/>
      <c r="B296" s="231"/>
      <c r="C296" s="148"/>
      <c r="D296" s="718" t="str">
        <f>'Receita-Despesa'!D299</f>
        <v xml:space="preserve">4.2.2.5. Honorários Médicos </v>
      </c>
      <c r="E296" s="561"/>
      <c r="F296" s="999">
        <f>'Receita-Despesa'!G299</f>
        <v>0</v>
      </c>
      <c r="G296" s="1000"/>
      <c r="H296" s="1001">
        <f t="shared" si="237"/>
        <v>0</v>
      </c>
      <c r="I296" s="975" t="e">
        <f t="shared" si="264"/>
        <v>#DIV/0!</v>
      </c>
      <c r="J296" s="999">
        <f>'Receita-Despesa'!H299</f>
        <v>0</v>
      </c>
      <c r="K296" s="1000"/>
      <c r="L296" s="1001">
        <f t="shared" si="241"/>
        <v>0</v>
      </c>
      <c r="M296" s="975" t="e">
        <f t="shared" si="265"/>
        <v>#DIV/0!</v>
      </c>
      <c r="N296" s="999">
        <f>'Receita-Despesa'!I299</f>
        <v>0</v>
      </c>
      <c r="O296" s="1000"/>
      <c r="P296" s="1001">
        <f t="shared" si="243"/>
        <v>0</v>
      </c>
      <c r="Q296" s="975" t="e">
        <f t="shared" si="266"/>
        <v>#DIV/0!</v>
      </c>
      <c r="R296" s="999">
        <f>'Receita-Despesa'!J299</f>
        <v>0</v>
      </c>
      <c r="S296" s="1000"/>
      <c r="T296" s="1001">
        <f t="shared" si="245"/>
        <v>0</v>
      </c>
      <c r="U296" s="975" t="e">
        <f t="shared" si="267"/>
        <v>#DIV/0!</v>
      </c>
      <c r="V296" s="999">
        <f>'Receita-Despesa'!K299</f>
        <v>0</v>
      </c>
      <c r="W296" s="1000"/>
      <c r="X296" s="1001">
        <f t="shared" si="247"/>
        <v>0</v>
      </c>
      <c r="Y296" s="975" t="e">
        <f t="shared" si="268"/>
        <v>#DIV/0!</v>
      </c>
      <c r="Z296" s="999">
        <f>'Receita-Despesa'!L299</f>
        <v>0</v>
      </c>
      <c r="AA296" s="1000"/>
      <c r="AB296" s="1001">
        <f t="shared" si="249"/>
        <v>0</v>
      </c>
      <c r="AC296" s="975" t="e">
        <f t="shared" si="269"/>
        <v>#DIV/0!</v>
      </c>
      <c r="AD296" s="999">
        <f>'Receita-Despesa'!M299</f>
        <v>0</v>
      </c>
      <c r="AE296" s="1000"/>
      <c r="AF296" s="1001">
        <f t="shared" si="251"/>
        <v>0</v>
      </c>
      <c r="AG296" s="975" t="e">
        <f t="shared" si="270"/>
        <v>#DIV/0!</v>
      </c>
      <c r="AH296" s="999">
        <f>'Receita-Despesa'!N299</f>
        <v>0</v>
      </c>
      <c r="AI296" s="1000"/>
      <c r="AJ296" s="1001">
        <f t="shared" si="253"/>
        <v>0</v>
      </c>
      <c r="AK296" s="975" t="e">
        <f t="shared" si="271"/>
        <v>#DIV/0!</v>
      </c>
      <c r="AL296" s="999">
        <f>'Receita-Despesa'!O299</f>
        <v>0</v>
      </c>
      <c r="AM296" s="1000"/>
      <c r="AN296" s="1001">
        <f t="shared" si="255"/>
        <v>0</v>
      </c>
      <c r="AO296" s="975" t="e">
        <f t="shared" si="272"/>
        <v>#DIV/0!</v>
      </c>
      <c r="AP296" s="999">
        <f>'Receita-Despesa'!P299</f>
        <v>0</v>
      </c>
      <c r="AQ296" s="1000"/>
      <c r="AR296" s="1001">
        <f t="shared" si="257"/>
        <v>0</v>
      </c>
      <c r="AS296" s="975" t="e">
        <f t="shared" si="273"/>
        <v>#DIV/0!</v>
      </c>
      <c r="AT296" s="999">
        <f>'Receita-Despesa'!Q299</f>
        <v>0</v>
      </c>
      <c r="AU296" s="1000"/>
      <c r="AV296" s="1001">
        <f t="shared" si="259"/>
        <v>0</v>
      </c>
      <c r="AW296" s="975" t="e">
        <f t="shared" si="274"/>
        <v>#DIV/0!</v>
      </c>
      <c r="AX296" s="999">
        <f>'Receita-Despesa'!R299</f>
        <v>0</v>
      </c>
      <c r="AY296" s="1000"/>
      <c r="AZ296" s="1001">
        <f t="shared" si="261"/>
        <v>0</v>
      </c>
      <c r="BA296" s="975" t="e">
        <f t="shared" si="275"/>
        <v>#DIV/0!</v>
      </c>
      <c r="BB296" s="924">
        <f t="shared" si="238"/>
        <v>0</v>
      </c>
      <c r="BC296" s="925">
        <f t="shared" si="238"/>
        <v>0</v>
      </c>
      <c r="BD296" s="926">
        <f t="shared" si="239"/>
        <v>0</v>
      </c>
      <c r="BE296" s="963" t="e">
        <f t="shared" si="276"/>
        <v>#DIV/0!</v>
      </c>
      <c r="BF296" s="230"/>
      <c r="BG296" s="219"/>
      <c r="BH296" s="248"/>
      <c r="BI296" s="248"/>
      <c r="BJ296" s="300"/>
      <c r="BK296" s="298"/>
      <c r="BL296" s="298"/>
      <c r="BM296" s="298"/>
      <c r="BN296" s="301"/>
      <c r="BO296" s="298"/>
      <c r="BP296" s="298"/>
      <c r="BQ296" s="298"/>
      <c r="BR296" s="298"/>
      <c r="BS296" s="296"/>
      <c r="BT296" s="233"/>
    </row>
    <row r="297" spans="1:72" s="103" customFormat="1" x14ac:dyDescent="0.3">
      <c r="A297" s="875"/>
      <c r="B297" s="231"/>
      <c r="C297" s="148"/>
      <c r="D297" s="718" t="str">
        <f>'Receita-Despesa'!D300</f>
        <v>4.2.2.6. Plano Próprio de Saúde - Resultado</v>
      </c>
      <c r="E297" s="561"/>
      <c r="F297" s="999">
        <f>'Receita-Despesa'!G300</f>
        <v>0</v>
      </c>
      <c r="G297" s="1000"/>
      <c r="H297" s="1001">
        <f t="shared" si="237"/>
        <v>0</v>
      </c>
      <c r="I297" s="975" t="e">
        <f t="shared" si="264"/>
        <v>#DIV/0!</v>
      </c>
      <c r="J297" s="999">
        <f>'Receita-Despesa'!H300</f>
        <v>0</v>
      </c>
      <c r="K297" s="1000"/>
      <c r="L297" s="1001">
        <f t="shared" si="241"/>
        <v>0</v>
      </c>
      <c r="M297" s="975" t="e">
        <f t="shared" si="265"/>
        <v>#DIV/0!</v>
      </c>
      <c r="N297" s="999">
        <f>'Receita-Despesa'!I300</f>
        <v>0</v>
      </c>
      <c r="O297" s="1000"/>
      <c r="P297" s="1001">
        <f t="shared" si="243"/>
        <v>0</v>
      </c>
      <c r="Q297" s="975" t="e">
        <f t="shared" si="266"/>
        <v>#DIV/0!</v>
      </c>
      <c r="R297" s="999">
        <f>'Receita-Despesa'!J300</f>
        <v>0</v>
      </c>
      <c r="S297" s="1000"/>
      <c r="T297" s="1001">
        <f t="shared" si="245"/>
        <v>0</v>
      </c>
      <c r="U297" s="975" t="e">
        <f t="shared" si="267"/>
        <v>#DIV/0!</v>
      </c>
      <c r="V297" s="999">
        <f>'Receita-Despesa'!K300</f>
        <v>0</v>
      </c>
      <c r="W297" s="1000"/>
      <c r="X297" s="1001">
        <f t="shared" si="247"/>
        <v>0</v>
      </c>
      <c r="Y297" s="975" t="e">
        <f t="shared" si="268"/>
        <v>#DIV/0!</v>
      </c>
      <c r="Z297" s="999">
        <f>'Receita-Despesa'!L300</f>
        <v>0</v>
      </c>
      <c r="AA297" s="1000"/>
      <c r="AB297" s="1001">
        <f t="shared" si="249"/>
        <v>0</v>
      </c>
      <c r="AC297" s="975" t="e">
        <f t="shared" si="269"/>
        <v>#DIV/0!</v>
      </c>
      <c r="AD297" s="999">
        <f>'Receita-Despesa'!M300</f>
        <v>0</v>
      </c>
      <c r="AE297" s="1000"/>
      <c r="AF297" s="1001">
        <f t="shared" si="251"/>
        <v>0</v>
      </c>
      <c r="AG297" s="975" t="e">
        <f t="shared" si="270"/>
        <v>#DIV/0!</v>
      </c>
      <c r="AH297" s="999">
        <f>'Receita-Despesa'!N300</f>
        <v>0</v>
      </c>
      <c r="AI297" s="1000"/>
      <c r="AJ297" s="1001">
        <f t="shared" si="253"/>
        <v>0</v>
      </c>
      <c r="AK297" s="975" t="e">
        <f t="shared" si="271"/>
        <v>#DIV/0!</v>
      </c>
      <c r="AL297" s="999">
        <f>'Receita-Despesa'!O300</f>
        <v>0</v>
      </c>
      <c r="AM297" s="1000"/>
      <c r="AN297" s="1001">
        <f t="shared" si="255"/>
        <v>0</v>
      </c>
      <c r="AO297" s="975" t="e">
        <f t="shared" si="272"/>
        <v>#DIV/0!</v>
      </c>
      <c r="AP297" s="999">
        <f>'Receita-Despesa'!P300</f>
        <v>0</v>
      </c>
      <c r="AQ297" s="1000"/>
      <c r="AR297" s="1001">
        <f t="shared" si="257"/>
        <v>0</v>
      </c>
      <c r="AS297" s="975" t="e">
        <f t="shared" si="273"/>
        <v>#DIV/0!</v>
      </c>
      <c r="AT297" s="999">
        <f>'Receita-Despesa'!Q300</f>
        <v>0</v>
      </c>
      <c r="AU297" s="1000"/>
      <c r="AV297" s="1001">
        <f t="shared" si="259"/>
        <v>0</v>
      </c>
      <c r="AW297" s="975" t="e">
        <f t="shared" si="274"/>
        <v>#DIV/0!</v>
      </c>
      <c r="AX297" s="999">
        <f>'Receita-Despesa'!R300</f>
        <v>0</v>
      </c>
      <c r="AY297" s="1000"/>
      <c r="AZ297" s="1001">
        <f t="shared" si="261"/>
        <v>0</v>
      </c>
      <c r="BA297" s="975" t="e">
        <f t="shared" si="275"/>
        <v>#DIV/0!</v>
      </c>
      <c r="BB297" s="924">
        <f t="shared" si="238"/>
        <v>0</v>
      </c>
      <c r="BC297" s="925">
        <f t="shared" si="238"/>
        <v>0</v>
      </c>
      <c r="BD297" s="926">
        <f t="shared" si="239"/>
        <v>0</v>
      </c>
      <c r="BE297" s="963" t="e">
        <f t="shared" si="276"/>
        <v>#DIV/0!</v>
      </c>
      <c r="BF297" s="230"/>
      <c r="BG297" s="219"/>
      <c r="BH297" s="230"/>
      <c r="BI297" s="230"/>
      <c r="BJ297" s="230"/>
      <c r="BK297" s="298"/>
      <c r="BL297" s="298"/>
      <c r="BM297" s="298"/>
      <c r="BN297" s="302"/>
      <c r="BO297" s="298"/>
      <c r="BP297" s="298"/>
      <c r="BQ297" s="298"/>
      <c r="BR297" s="298"/>
      <c r="BS297" s="296"/>
      <c r="BT297" s="233"/>
    </row>
    <row r="298" spans="1:72" s="103" customFormat="1" x14ac:dyDescent="0.3">
      <c r="A298" s="875"/>
      <c r="B298" s="231"/>
      <c r="C298" s="148"/>
      <c r="D298" s="718" t="str">
        <f>'Receita-Despesa'!D301</f>
        <v xml:space="preserve">4.2.2.7. Outras </v>
      </c>
      <c r="E298" s="561"/>
      <c r="F298" s="999">
        <f>'Receita-Despesa'!G301</f>
        <v>250000</v>
      </c>
      <c r="G298" s="1000"/>
      <c r="H298" s="1001">
        <f t="shared" si="237"/>
        <v>-250000</v>
      </c>
      <c r="I298" s="975">
        <f t="shared" si="264"/>
        <v>-1</v>
      </c>
      <c r="J298" s="999">
        <f>'Receita-Despesa'!H301</f>
        <v>250000</v>
      </c>
      <c r="K298" s="1000"/>
      <c r="L298" s="1001">
        <f t="shared" si="241"/>
        <v>-250000</v>
      </c>
      <c r="M298" s="975">
        <f t="shared" si="265"/>
        <v>-1</v>
      </c>
      <c r="N298" s="999">
        <f>'Receita-Despesa'!I301</f>
        <v>250000</v>
      </c>
      <c r="O298" s="1000"/>
      <c r="P298" s="1001">
        <f t="shared" si="243"/>
        <v>-250000</v>
      </c>
      <c r="Q298" s="975">
        <f t="shared" si="266"/>
        <v>-1</v>
      </c>
      <c r="R298" s="999">
        <f>'Receita-Despesa'!J301</f>
        <v>250000</v>
      </c>
      <c r="S298" s="1000"/>
      <c r="T298" s="1001">
        <f t="shared" si="245"/>
        <v>-250000</v>
      </c>
      <c r="U298" s="975">
        <f t="shared" si="267"/>
        <v>-1</v>
      </c>
      <c r="V298" s="999">
        <f>'Receita-Despesa'!K301</f>
        <v>250000</v>
      </c>
      <c r="W298" s="1000"/>
      <c r="X298" s="1001">
        <f t="shared" si="247"/>
        <v>-250000</v>
      </c>
      <c r="Y298" s="975">
        <f t="shared" si="268"/>
        <v>-1</v>
      </c>
      <c r="Z298" s="999">
        <f>'Receita-Despesa'!L301</f>
        <v>250000</v>
      </c>
      <c r="AA298" s="1000"/>
      <c r="AB298" s="1001">
        <f t="shared" si="249"/>
        <v>-250000</v>
      </c>
      <c r="AC298" s="975">
        <f t="shared" si="269"/>
        <v>-1</v>
      </c>
      <c r="AD298" s="999">
        <f>'Receita-Despesa'!M301</f>
        <v>250000</v>
      </c>
      <c r="AE298" s="1000"/>
      <c r="AF298" s="1001">
        <f t="shared" si="251"/>
        <v>-250000</v>
      </c>
      <c r="AG298" s="975">
        <f t="shared" si="270"/>
        <v>-1</v>
      </c>
      <c r="AH298" s="999">
        <f>'Receita-Despesa'!N301</f>
        <v>250000</v>
      </c>
      <c r="AI298" s="1000"/>
      <c r="AJ298" s="1001">
        <f t="shared" si="253"/>
        <v>-250000</v>
      </c>
      <c r="AK298" s="975">
        <f t="shared" si="271"/>
        <v>-1</v>
      </c>
      <c r="AL298" s="999">
        <f>'Receita-Despesa'!O301</f>
        <v>250000</v>
      </c>
      <c r="AM298" s="1000"/>
      <c r="AN298" s="1001">
        <f t="shared" si="255"/>
        <v>-250000</v>
      </c>
      <c r="AO298" s="975">
        <f t="shared" si="272"/>
        <v>-1</v>
      </c>
      <c r="AP298" s="999">
        <f>'Receita-Despesa'!P301</f>
        <v>250000</v>
      </c>
      <c r="AQ298" s="1000"/>
      <c r="AR298" s="1001">
        <f t="shared" si="257"/>
        <v>-250000</v>
      </c>
      <c r="AS298" s="975">
        <f t="shared" si="273"/>
        <v>-1</v>
      </c>
      <c r="AT298" s="999">
        <f>'Receita-Despesa'!Q301</f>
        <v>250000</v>
      </c>
      <c r="AU298" s="1000"/>
      <c r="AV298" s="1001">
        <f t="shared" si="259"/>
        <v>-250000</v>
      </c>
      <c r="AW298" s="975">
        <f t="shared" si="274"/>
        <v>-1</v>
      </c>
      <c r="AX298" s="999">
        <f>'Receita-Despesa'!R301</f>
        <v>250000</v>
      </c>
      <c r="AY298" s="1000"/>
      <c r="AZ298" s="1001">
        <f t="shared" si="261"/>
        <v>-250000</v>
      </c>
      <c r="BA298" s="975">
        <f t="shared" si="275"/>
        <v>-1</v>
      </c>
      <c r="BB298" s="924">
        <f t="shared" si="238"/>
        <v>3000000</v>
      </c>
      <c r="BC298" s="925">
        <f t="shared" si="238"/>
        <v>0</v>
      </c>
      <c r="BD298" s="926">
        <f t="shared" si="239"/>
        <v>-3000000</v>
      </c>
      <c r="BE298" s="963">
        <f t="shared" si="276"/>
        <v>-1</v>
      </c>
      <c r="BF298" s="230"/>
      <c r="BG298" s="219"/>
      <c r="BH298" s="230"/>
      <c r="BI298" s="230"/>
      <c r="BJ298" s="298"/>
      <c r="BK298" s="298"/>
      <c r="BL298" s="298"/>
      <c r="BM298" s="298"/>
      <c r="BN298" s="289"/>
      <c r="BO298" s="298"/>
      <c r="BP298" s="298"/>
      <c r="BQ298" s="298"/>
      <c r="BR298" s="298"/>
      <c r="BS298" s="296"/>
      <c r="BT298" s="233"/>
    </row>
    <row r="299" spans="1:72" s="100" customFormat="1" x14ac:dyDescent="0.3">
      <c r="A299" s="874"/>
      <c r="B299" s="234"/>
      <c r="C299" s="104"/>
      <c r="D299" s="120" t="str">
        <f>'Receita-Despesa'!D302</f>
        <v xml:space="preserve">Total de Despesas não Operacionais  ( 6 ) </v>
      </c>
      <c r="E299" s="136"/>
      <c r="F299" s="1002">
        <f>F286+F290+F291+F292+F296+F297+F298</f>
        <v>252000</v>
      </c>
      <c r="G299" s="1003">
        <f>G286+G290+G291+G292+G296+G297+G298</f>
        <v>0</v>
      </c>
      <c r="H299" s="1003">
        <f t="shared" si="237"/>
        <v>-252000</v>
      </c>
      <c r="I299" s="1004">
        <f t="shared" si="264"/>
        <v>-1</v>
      </c>
      <c r="J299" s="1002">
        <f>J286+J290+J291+J292+J296+J297+J298</f>
        <v>252000</v>
      </c>
      <c r="K299" s="1003">
        <f>K286+K290+K291+K292+K296+K297+K298</f>
        <v>0</v>
      </c>
      <c r="L299" s="1003">
        <f t="shared" si="241"/>
        <v>-252000</v>
      </c>
      <c r="M299" s="1004">
        <f t="shared" si="265"/>
        <v>-1</v>
      </c>
      <c r="N299" s="1002">
        <f>N286+N290+N291+N292+N296+N297+N298</f>
        <v>252000</v>
      </c>
      <c r="O299" s="1003">
        <f>O286+O290+O291+O292+O296+O297+O298</f>
        <v>0</v>
      </c>
      <c r="P299" s="1003">
        <f t="shared" si="243"/>
        <v>-252000</v>
      </c>
      <c r="Q299" s="1004">
        <f t="shared" si="266"/>
        <v>-1</v>
      </c>
      <c r="R299" s="1002">
        <f>R286+R290+R291+R292+R296+R297+R298</f>
        <v>252000</v>
      </c>
      <c r="S299" s="1003">
        <f>S286+S290+S291+S292+S296+S297+S298</f>
        <v>0</v>
      </c>
      <c r="T299" s="1003">
        <f t="shared" si="245"/>
        <v>-252000</v>
      </c>
      <c r="U299" s="1004">
        <f t="shared" si="267"/>
        <v>-1</v>
      </c>
      <c r="V299" s="1002">
        <f>V286+V290+V291+V292+V296+V297+V298</f>
        <v>252000</v>
      </c>
      <c r="W299" s="1003">
        <f>W286+W290+W291+W292+W296+W297+W298</f>
        <v>0</v>
      </c>
      <c r="X299" s="1003">
        <f t="shared" si="247"/>
        <v>-252000</v>
      </c>
      <c r="Y299" s="1004">
        <f t="shared" si="268"/>
        <v>-1</v>
      </c>
      <c r="Z299" s="1002">
        <f>Z286+Z290+Z291+Z292+Z296+Z297+Z298</f>
        <v>252000</v>
      </c>
      <c r="AA299" s="1003">
        <f>AA286+AA290+AA291+AA292+AA296+AA297+AA298</f>
        <v>0</v>
      </c>
      <c r="AB299" s="1003">
        <f t="shared" si="249"/>
        <v>-252000</v>
      </c>
      <c r="AC299" s="1004">
        <f t="shared" si="269"/>
        <v>-1</v>
      </c>
      <c r="AD299" s="1002">
        <f>AD286+AD290+AD291+AD292+AD296+AD297+AD298</f>
        <v>252000</v>
      </c>
      <c r="AE299" s="1003">
        <f>AE286+AE290+AE291+AE292+AE296+AE297+AE298</f>
        <v>0</v>
      </c>
      <c r="AF299" s="1003">
        <f t="shared" si="251"/>
        <v>-252000</v>
      </c>
      <c r="AG299" s="1004">
        <f t="shared" si="270"/>
        <v>-1</v>
      </c>
      <c r="AH299" s="1002">
        <f>AH286+AH290+AH291+AH292+AH296+AH297+AH298</f>
        <v>252000</v>
      </c>
      <c r="AI299" s="1003">
        <f>AI286+AI290+AI291+AI292+AI296+AI297+AI298</f>
        <v>0</v>
      </c>
      <c r="AJ299" s="1003">
        <f t="shared" si="253"/>
        <v>-252000</v>
      </c>
      <c r="AK299" s="1004">
        <f t="shared" si="271"/>
        <v>-1</v>
      </c>
      <c r="AL299" s="1002">
        <f>AL286+AL290+AL291+AL292+AL296+AL297+AL298</f>
        <v>252000</v>
      </c>
      <c r="AM299" s="1003">
        <f>AM286+AM290+AM291+AM292+AM296+AM297+AM298</f>
        <v>0</v>
      </c>
      <c r="AN299" s="1003">
        <f t="shared" si="255"/>
        <v>-252000</v>
      </c>
      <c r="AO299" s="1004">
        <f t="shared" si="272"/>
        <v>-1</v>
      </c>
      <c r="AP299" s="1002">
        <f>AP286+AP290+AP291+AP292+AP296+AP297+AP298</f>
        <v>252000</v>
      </c>
      <c r="AQ299" s="1003">
        <f>AQ286+AQ290+AQ291+AQ292+AQ296+AQ297+AQ298</f>
        <v>0</v>
      </c>
      <c r="AR299" s="1003">
        <f t="shared" si="257"/>
        <v>-252000</v>
      </c>
      <c r="AS299" s="1004">
        <f t="shared" si="273"/>
        <v>-1</v>
      </c>
      <c r="AT299" s="1002">
        <f>AT286+AT290+AT291+AT292+AT296+AT297+AT298</f>
        <v>252000</v>
      </c>
      <c r="AU299" s="1003">
        <f>AU286+AU290+AU291+AU292+AU296+AU297+AU298</f>
        <v>0</v>
      </c>
      <c r="AV299" s="1003">
        <f t="shared" si="259"/>
        <v>-252000</v>
      </c>
      <c r="AW299" s="1004">
        <f t="shared" si="274"/>
        <v>-1</v>
      </c>
      <c r="AX299" s="1002">
        <f>AX286+AX290+AX291+AX292+AX296+AX297+AX298</f>
        <v>252000</v>
      </c>
      <c r="AY299" s="1003">
        <f>AY286+AY290+AY291+AY292+AY296+AY297+AY298</f>
        <v>0</v>
      </c>
      <c r="AZ299" s="1003">
        <f t="shared" si="261"/>
        <v>-252000</v>
      </c>
      <c r="BA299" s="1004">
        <f t="shared" si="275"/>
        <v>-1</v>
      </c>
      <c r="BB299" s="924">
        <f t="shared" si="238"/>
        <v>3024000</v>
      </c>
      <c r="BC299" s="925">
        <f t="shared" si="238"/>
        <v>0</v>
      </c>
      <c r="BD299" s="926">
        <f t="shared" si="239"/>
        <v>-3024000</v>
      </c>
      <c r="BE299" s="988">
        <f t="shared" si="276"/>
        <v>-1</v>
      </c>
      <c r="BF299" s="220"/>
      <c r="BG299" s="248"/>
      <c r="BH299" s="220"/>
      <c r="BI299" s="220"/>
      <c r="BJ299" s="296"/>
      <c r="BK299" s="296"/>
      <c r="BL299" s="296"/>
      <c r="BM299" s="296"/>
      <c r="BN299" s="296"/>
      <c r="BO299" s="296"/>
      <c r="BP299" s="296"/>
      <c r="BQ299" s="296"/>
      <c r="BR299" s="296"/>
      <c r="BS299" s="296"/>
      <c r="BT299" s="221"/>
    </row>
    <row r="300" spans="1:72" s="100" customFormat="1" ht="19.5" thickBot="1" x14ac:dyDescent="0.35">
      <c r="A300" s="878"/>
      <c r="B300" s="303"/>
      <c r="C300" s="594"/>
      <c r="D300" s="883" t="str">
        <f>'Receita-Despesa'!D303</f>
        <v>T o t a l   d e   D e s p e s a s   ( 5 + 6 )</v>
      </c>
      <c r="E300" s="561"/>
      <c r="F300" s="1002">
        <f>F284+F299</f>
        <v>4458730.7143558878</v>
      </c>
      <c r="G300" s="1005">
        <f ca="1">G284+G299</f>
        <v>0</v>
      </c>
      <c r="H300" s="1005">
        <f t="shared" ca="1" si="237"/>
        <v>-2388424.8694373122</v>
      </c>
      <c r="I300" s="987">
        <f t="shared" ca="1" si="264"/>
        <v>-1</v>
      </c>
      <c r="J300" s="1002">
        <f>J284+J299</f>
        <v>3174450.1686840313</v>
      </c>
      <c r="K300" s="1005">
        <f>K284+K299</f>
        <v>0</v>
      </c>
      <c r="L300" s="1005">
        <f t="shared" si="241"/>
        <v>-3174450.1686840313</v>
      </c>
      <c r="M300" s="987">
        <f t="shared" si="265"/>
        <v>-1</v>
      </c>
      <c r="N300" s="1002">
        <f>N284+N299</f>
        <v>3221008.1917758877</v>
      </c>
      <c r="O300" s="1005">
        <f>O284+O299</f>
        <v>0</v>
      </c>
      <c r="P300" s="1005">
        <f t="shared" si="243"/>
        <v>-3221008.1917758877</v>
      </c>
      <c r="Q300" s="987">
        <f t="shared" si="266"/>
        <v>-1</v>
      </c>
      <c r="R300" s="1002">
        <f>R284+R299</f>
        <v>4496515.216312075</v>
      </c>
      <c r="S300" s="1005">
        <f>S284+S299</f>
        <v>0</v>
      </c>
      <c r="T300" s="1005">
        <f t="shared" si="245"/>
        <v>-4496515.216312075</v>
      </c>
      <c r="U300" s="987">
        <f t="shared" si="267"/>
        <v>-1</v>
      </c>
      <c r="V300" s="1002">
        <f>V284+V299</f>
        <v>4495034.8058163021</v>
      </c>
      <c r="W300" s="1005">
        <f>W284+W299</f>
        <v>0</v>
      </c>
      <c r="X300" s="1005">
        <f t="shared" si="247"/>
        <v>-4495034.8058163021</v>
      </c>
      <c r="Y300" s="987">
        <f t="shared" si="268"/>
        <v>-1</v>
      </c>
      <c r="Z300" s="1002">
        <f>Z284+Z299</f>
        <v>4493167.359074425</v>
      </c>
      <c r="AA300" s="1005">
        <f>AA284+AA299</f>
        <v>0</v>
      </c>
      <c r="AB300" s="1005">
        <f t="shared" si="249"/>
        <v>-4493167.359074425</v>
      </c>
      <c r="AC300" s="987">
        <f t="shared" si="269"/>
        <v>-1</v>
      </c>
      <c r="AD300" s="1002">
        <f>AD284+AD299</f>
        <v>4490911.0701781027</v>
      </c>
      <c r="AE300" s="1005">
        <f>AE284+AE299</f>
        <v>0</v>
      </c>
      <c r="AF300" s="1005">
        <f t="shared" si="251"/>
        <v>-4490911.0701781027</v>
      </c>
      <c r="AG300" s="987">
        <f t="shared" si="270"/>
        <v>-1</v>
      </c>
      <c r="AH300" s="1002">
        <f>AH284+AH299</f>
        <v>4488276.0701781027</v>
      </c>
      <c r="AI300" s="1005">
        <f>AI284+AI299</f>
        <v>0</v>
      </c>
      <c r="AJ300" s="1005">
        <f t="shared" si="253"/>
        <v>-4488276.0701781027</v>
      </c>
      <c r="AK300" s="987">
        <f t="shared" si="271"/>
        <v>-1</v>
      </c>
      <c r="AL300" s="1002">
        <f>AL284+AL299</f>
        <v>4489910.6594134253</v>
      </c>
      <c r="AM300" s="1005">
        <f>AM284+AM299</f>
        <v>0</v>
      </c>
      <c r="AN300" s="1005">
        <f t="shared" si="255"/>
        <v>-4489910.6594134253</v>
      </c>
      <c r="AO300" s="987">
        <f t="shared" si="272"/>
        <v>-1</v>
      </c>
      <c r="AP300" s="1002">
        <f>AP284+AP299</f>
        <v>4494061.9839256033</v>
      </c>
      <c r="AQ300" s="1005">
        <f>AQ284+AQ299</f>
        <v>0</v>
      </c>
      <c r="AR300" s="1005">
        <f t="shared" si="257"/>
        <v>-4494061.9839256033</v>
      </c>
      <c r="AS300" s="987">
        <f t="shared" si="273"/>
        <v>-1</v>
      </c>
      <c r="AT300" s="1002">
        <f>AT284+AT299</f>
        <v>4487368.359074425</v>
      </c>
      <c r="AU300" s="1005">
        <f>AU284+AU299</f>
        <v>0</v>
      </c>
      <c r="AV300" s="1005">
        <f t="shared" si="259"/>
        <v>-4487368.359074425</v>
      </c>
      <c r="AW300" s="987">
        <f t="shared" si="274"/>
        <v>-1</v>
      </c>
      <c r="AX300" s="1002">
        <f>AX284+AX299</f>
        <v>4498517.8058163021</v>
      </c>
      <c r="AY300" s="1005">
        <f>AY284+AY299</f>
        <v>0</v>
      </c>
      <c r="AZ300" s="1005">
        <f t="shared" si="261"/>
        <v>-4498517.8058163021</v>
      </c>
      <c r="BA300" s="987">
        <f t="shared" si="275"/>
        <v>-1</v>
      </c>
      <c r="BB300" s="1006">
        <f t="shared" si="238"/>
        <v>51287952.404604562</v>
      </c>
      <c r="BC300" s="1007">
        <f t="shared" ca="1" si="238"/>
        <v>0</v>
      </c>
      <c r="BD300" s="1008">
        <f t="shared" ca="1" si="239"/>
        <v>-29154571.585578151</v>
      </c>
      <c r="BE300" s="988">
        <f t="shared" ca="1" si="276"/>
        <v>-1</v>
      </c>
      <c r="BF300" s="220"/>
      <c r="BG300" s="219"/>
      <c r="BH300" s="220"/>
      <c r="BI300" s="220"/>
      <c r="BJ300" s="296"/>
      <c r="BK300" s="296"/>
      <c r="BL300" s="296"/>
      <c r="BM300" s="296"/>
      <c r="BN300" s="296"/>
      <c r="BO300" s="296"/>
      <c r="BP300" s="296"/>
      <c r="BQ300" s="296"/>
      <c r="BR300" s="296"/>
      <c r="BS300" s="296"/>
      <c r="BT300" s="221"/>
    </row>
    <row r="301" spans="1:72" s="100" customFormat="1" ht="13.5" customHeight="1" x14ac:dyDescent="0.3">
      <c r="A301" s="99"/>
      <c r="B301" s="99"/>
      <c r="C301" s="304">
        <f>'Receita-Despesa'!C304</f>
        <v>12</v>
      </c>
      <c r="D301" s="305" t="str">
        <f>'Receita-Despesa'!D304</f>
        <v>*Quantidade de meses</v>
      </c>
      <c r="E301" s="306"/>
      <c r="F301" s="1009"/>
      <c r="G301" s="1010"/>
      <c r="H301" s="1010"/>
      <c r="I301" s="1011"/>
      <c r="J301" s="1009"/>
      <c r="K301" s="1010"/>
      <c r="L301" s="1010"/>
      <c r="M301" s="1011"/>
      <c r="N301" s="1012"/>
      <c r="O301" s="1010"/>
      <c r="P301" s="1010"/>
      <c r="Q301" s="1011"/>
      <c r="R301" s="1012"/>
      <c r="S301" s="1010"/>
      <c r="T301" s="1010"/>
      <c r="U301" s="1011"/>
      <c r="V301" s="1012"/>
      <c r="W301" s="1010"/>
      <c r="X301" s="1010"/>
      <c r="Y301" s="1011"/>
      <c r="Z301" s="1012"/>
      <c r="AA301" s="1010"/>
      <c r="AB301" s="1010"/>
      <c r="AC301" s="1011"/>
      <c r="AD301" s="1012"/>
      <c r="AE301" s="1010"/>
      <c r="AF301" s="1010"/>
      <c r="AG301" s="1011"/>
      <c r="AH301" s="1012"/>
      <c r="AI301" s="1010"/>
      <c r="AJ301" s="1010"/>
      <c r="AK301" s="1011"/>
      <c r="AL301" s="1012"/>
      <c r="AM301" s="1010"/>
      <c r="AN301" s="1010"/>
      <c r="AO301" s="1011"/>
      <c r="AP301" s="1012"/>
      <c r="AQ301" s="1010"/>
      <c r="AR301" s="1010"/>
      <c r="AS301" s="1011"/>
      <c r="AT301" s="1012"/>
      <c r="AU301" s="1010"/>
      <c r="AV301" s="1010"/>
      <c r="AW301" s="1011"/>
      <c r="AX301" s="1012"/>
      <c r="AY301" s="1010"/>
      <c r="AZ301" s="1010"/>
      <c r="BA301" s="1011"/>
      <c r="BB301" s="1013"/>
      <c r="BC301" s="1013"/>
      <c r="BD301" s="1014"/>
      <c r="BE301" s="1015"/>
      <c r="BF301" s="221"/>
      <c r="BG301" s="221"/>
      <c r="BH301" s="221"/>
      <c r="BI301" s="221"/>
      <c r="BJ301" s="221"/>
      <c r="BK301" s="221"/>
      <c r="BL301" s="221"/>
      <c r="BM301" s="221"/>
      <c r="BN301" s="221"/>
      <c r="BO301" s="221"/>
      <c r="BP301" s="221"/>
      <c r="BQ301" s="221"/>
      <c r="BR301" s="221"/>
      <c r="BS301" s="221"/>
      <c r="BT301" s="221"/>
    </row>
    <row r="302" spans="1:72" s="100" customFormat="1" ht="13.5" customHeight="1" x14ac:dyDescent="0.3">
      <c r="A302" s="99"/>
      <c r="B302" s="99"/>
      <c r="D302" s="99"/>
      <c r="E302" s="99"/>
      <c r="F302" s="1009"/>
      <c r="G302" s="1010"/>
      <c r="H302" s="1010"/>
      <c r="I302" s="1011"/>
      <c r="J302" s="1009"/>
      <c r="K302" s="1010"/>
      <c r="L302" s="1010"/>
      <c r="M302" s="1011"/>
      <c r="N302" s="1012"/>
      <c r="O302" s="1010"/>
      <c r="P302" s="1010"/>
      <c r="Q302" s="1011"/>
      <c r="R302" s="1012"/>
      <c r="S302" s="1010"/>
      <c r="T302" s="1010"/>
      <c r="U302" s="1011"/>
      <c r="V302" s="1012"/>
      <c r="W302" s="1010"/>
      <c r="X302" s="1010"/>
      <c r="Y302" s="1011"/>
      <c r="Z302" s="1012"/>
      <c r="AA302" s="1010"/>
      <c r="AB302" s="1010"/>
      <c r="AC302" s="1011"/>
      <c r="AD302" s="1012"/>
      <c r="AE302" s="1010"/>
      <c r="AF302" s="1010"/>
      <c r="AG302" s="1011"/>
      <c r="AH302" s="1012"/>
      <c r="AI302" s="1010"/>
      <c r="AJ302" s="1010"/>
      <c r="AK302" s="1011"/>
      <c r="AL302" s="1012"/>
      <c r="AM302" s="1010"/>
      <c r="AN302" s="1010"/>
      <c r="AO302" s="1011"/>
      <c r="AP302" s="1012"/>
      <c r="AQ302" s="1010"/>
      <c r="AR302" s="1010"/>
      <c r="AS302" s="1011"/>
      <c r="AT302" s="1012"/>
      <c r="AU302" s="1010"/>
      <c r="AV302" s="1010"/>
      <c r="AW302" s="1011"/>
      <c r="AX302" s="1012"/>
      <c r="AY302" s="1010"/>
      <c r="AZ302" s="1010"/>
      <c r="BA302" s="1011"/>
      <c r="BB302" s="1013"/>
      <c r="BC302" s="1013"/>
      <c r="BD302" s="1014"/>
      <c r="BE302" s="1015"/>
      <c r="BF302" s="221"/>
      <c r="BG302" s="221"/>
      <c r="BH302" s="221"/>
      <c r="BI302" s="221"/>
      <c r="BJ302" s="221"/>
      <c r="BK302" s="221"/>
      <c r="BL302" s="221"/>
      <c r="BM302" s="221"/>
      <c r="BN302" s="221"/>
      <c r="BO302" s="221"/>
      <c r="BP302" s="221"/>
      <c r="BQ302" s="221"/>
      <c r="BR302" s="221"/>
      <c r="BS302" s="221"/>
      <c r="BT302" s="221"/>
    </row>
    <row r="303" spans="1:72" s="312" customFormat="1" ht="18" customHeight="1" x14ac:dyDescent="0.25">
      <c r="A303" s="308"/>
      <c r="B303" s="308"/>
      <c r="C303" s="308"/>
      <c r="D303" s="596" t="str">
        <f>'Receita-Despesa'!D306</f>
        <v>R     E     S     U     L     T     A     D     O</v>
      </c>
      <c r="E303" s="595"/>
      <c r="F303" s="1016">
        <f>F37-F300</f>
        <v>1845504.7456441121</v>
      </c>
      <c r="G303" s="1017">
        <f ca="1">G37-G300</f>
        <v>0</v>
      </c>
      <c r="H303" s="1017">
        <f t="shared" ca="1" si="237"/>
        <v>-3915810.5905626877</v>
      </c>
      <c r="I303" s="1018">
        <f ca="1">G303/F303</f>
        <v>0</v>
      </c>
      <c r="J303" s="1016">
        <f>J37-J300</f>
        <v>103017.56131596863</v>
      </c>
      <c r="K303" s="1017">
        <f>K37-K300</f>
        <v>0</v>
      </c>
      <c r="L303" s="1017">
        <f>K303-J303</f>
        <v>-103017.56131596863</v>
      </c>
      <c r="M303" s="1018">
        <f>K303/J303</f>
        <v>0</v>
      </c>
      <c r="N303" s="1016">
        <f>N37-N300</f>
        <v>56459.538224112242</v>
      </c>
      <c r="O303" s="1017">
        <f>O37-O300</f>
        <v>0</v>
      </c>
      <c r="P303" s="1017">
        <f>O303-N303</f>
        <v>-56459.538224112242</v>
      </c>
      <c r="Q303" s="1018">
        <f>O303/N303</f>
        <v>0</v>
      </c>
      <c r="R303" s="1016">
        <f>R37-R300</f>
        <v>-1219047.4863120751</v>
      </c>
      <c r="S303" s="1017">
        <f>S37-S300</f>
        <v>0</v>
      </c>
      <c r="T303" s="1017">
        <f>S303-R303</f>
        <v>1219047.4863120751</v>
      </c>
      <c r="U303" s="1018">
        <f>S303/R303</f>
        <v>0</v>
      </c>
      <c r="V303" s="1016">
        <f>V37-V300</f>
        <v>-1217567.0758163021</v>
      </c>
      <c r="W303" s="1017">
        <f>W37-W300</f>
        <v>0</v>
      </c>
      <c r="X303" s="1017">
        <f>W303-V303</f>
        <v>1217567.0758163021</v>
      </c>
      <c r="Y303" s="1018">
        <f>W303/V303</f>
        <v>0</v>
      </c>
      <c r="Z303" s="1016">
        <f>Z37-Z300</f>
        <v>-1215699.629074425</v>
      </c>
      <c r="AA303" s="1017">
        <f>AA37-AA300</f>
        <v>0</v>
      </c>
      <c r="AB303" s="1017">
        <f>AA303-Z303</f>
        <v>1215699.629074425</v>
      </c>
      <c r="AC303" s="1018">
        <f>AA303/Z303</f>
        <v>0</v>
      </c>
      <c r="AD303" s="1016">
        <f>AD37-AD300</f>
        <v>-1213443.3401781027</v>
      </c>
      <c r="AE303" s="1017">
        <f>AE37-AE300</f>
        <v>0</v>
      </c>
      <c r="AF303" s="1017">
        <f>AE303-AD303</f>
        <v>1213443.3401781027</v>
      </c>
      <c r="AG303" s="1018">
        <f>AE303/AD303</f>
        <v>0</v>
      </c>
      <c r="AH303" s="1016">
        <f>AH37-AH300</f>
        <v>-1210808.3401781027</v>
      </c>
      <c r="AI303" s="1017">
        <f>AI37-AI300</f>
        <v>0</v>
      </c>
      <c r="AJ303" s="1017">
        <f>AI303-AH303</f>
        <v>1210808.3401781027</v>
      </c>
      <c r="AK303" s="1018">
        <f>AI303/AH303</f>
        <v>0</v>
      </c>
      <c r="AL303" s="1016">
        <f>AL37-AL300</f>
        <v>-1212442.9294134253</v>
      </c>
      <c r="AM303" s="1017">
        <f>AM37-AM300</f>
        <v>0</v>
      </c>
      <c r="AN303" s="1017">
        <f>AM303-AL303</f>
        <v>1212442.9294134253</v>
      </c>
      <c r="AO303" s="1018">
        <f>AM303/AL303</f>
        <v>0</v>
      </c>
      <c r="AP303" s="1016">
        <f>AP37-AP300</f>
        <v>-1216594.2539256033</v>
      </c>
      <c r="AQ303" s="1017">
        <f>AQ37-AQ300</f>
        <v>0</v>
      </c>
      <c r="AR303" s="1017">
        <f>AQ303-AP303</f>
        <v>1216594.2539256033</v>
      </c>
      <c r="AS303" s="1018">
        <f>AQ303/AP303</f>
        <v>0</v>
      </c>
      <c r="AT303" s="1016">
        <f>AT37-AT300</f>
        <v>-1209900.629074425</v>
      </c>
      <c r="AU303" s="1017">
        <f>AU37-AU300</f>
        <v>0</v>
      </c>
      <c r="AV303" s="1017">
        <f>AU303-AT303</f>
        <v>1209900.629074425</v>
      </c>
      <c r="AW303" s="1018">
        <f>AU303/AT303</f>
        <v>0</v>
      </c>
      <c r="AX303" s="1016">
        <f>AX37-AX300</f>
        <v>-1221050.0758163021</v>
      </c>
      <c r="AY303" s="1017">
        <f>AY37-AY300</f>
        <v>0</v>
      </c>
      <c r="AZ303" s="1017">
        <f>AY303-AX303</f>
        <v>1221050.0758163021</v>
      </c>
      <c r="BA303" s="1018">
        <f>AY303/AX303</f>
        <v>0</v>
      </c>
      <c r="BB303" s="1019">
        <f t="shared" si="238"/>
        <v>-8931571.9146045689</v>
      </c>
      <c r="BC303" s="925">
        <f t="shared" ca="1" si="238"/>
        <v>0</v>
      </c>
      <c r="BD303" s="926">
        <f t="shared" ca="1" si="239"/>
        <v>-13201808.904421847</v>
      </c>
      <c r="BE303" s="1020">
        <f ca="1">BC303/BB303</f>
        <v>0</v>
      </c>
      <c r="BF303" s="311"/>
      <c r="BG303" s="311"/>
      <c r="BH303" s="311"/>
      <c r="BI303" s="311"/>
      <c r="BJ303" s="311"/>
      <c r="BK303" s="311"/>
      <c r="BL303" s="311"/>
      <c r="BM303" s="311"/>
      <c r="BN303" s="311"/>
      <c r="BO303" s="311"/>
      <c r="BP303" s="311"/>
      <c r="BQ303" s="311"/>
      <c r="BR303" s="311"/>
      <c r="BS303" s="311"/>
      <c r="BT303" s="311"/>
    </row>
    <row r="304" spans="1:72" s="312" customFormat="1" ht="14.25" customHeight="1" x14ac:dyDescent="0.15">
      <c r="A304" s="308"/>
      <c r="B304" s="308"/>
      <c r="C304" s="308"/>
      <c r="D304" s="310"/>
      <c r="E304" s="310"/>
      <c r="F304" s="1021"/>
      <c r="G304" s="1022"/>
      <c r="H304" s="1022"/>
      <c r="I304" s="1022"/>
      <c r="J304" s="1021"/>
      <c r="K304" s="1022"/>
      <c r="L304" s="1022"/>
      <c r="M304" s="1022"/>
      <c r="N304" s="1022"/>
      <c r="O304" s="1022"/>
      <c r="P304" s="1022"/>
      <c r="Q304" s="1022"/>
      <c r="R304" s="1022"/>
      <c r="S304" s="1022"/>
      <c r="T304" s="1022"/>
      <c r="U304" s="1022"/>
      <c r="V304" s="1022"/>
      <c r="W304" s="1022"/>
      <c r="X304" s="1022"/>
      <c r="Y304" s="1022"/>
      <c r="Z304" s="1022"/>
      <c r="AA304" s="1022"/>
      <c r="AB304" s="1022"/>
      <c r="AC304" s="1022"/>
      <c r="AD304" s="1022"/>
      <c r="AE304" s="1022"/>
      <c r="AF304" s="1022"/>
      <c r="AG304" s="1022"/>
      <c r="AH304" s="1022"/>
      <c r="AI304" s="1022"/>
      <c r="AJ304" s="1022"/>
      <c r="AK304" s="1022"/>
      <c r="AL304" s="1022"/>
      <c r="AM304" s="1022"/>
      <c r="AN304" s="1022"/>
      <c r="AO304" s="1022"/>
      <c r="AP304" s="1022"/>
      <c r="AQ304" s="1022"/>
      <c r="AR304" s="1022"/>
      <c r="AS304" s="1022"/>
      <c r="AT304" s="1022"/>
      <c r="AU304" s="1022"/>
      <c r="AV304" s="1022"/>
      <c r="AW304" s="1022"/>
      <c r="AX304" s="1022"/>
      <c r="AY304" s="1023"/>
      <c r="AZ304" s="1023"/>
      <c r="BA304" s="1023"/>
      <c r="BB304" s="1023"/>
      <c r="BC304" s="1023"/>
      <c r="BD304" s="1023"/>
      <c r="BE304" s="1023"/>
      <c r="BF304" s="311"/>
      <c r="BG304" s="311"/>
      <c r="BH304" s="311"/>
      <c r="BI304" s="311"/>
      <c r="BJ304" s="311"/>
      <c r="BK304" s="311"/>
      <c r="BL304" s="311"/>
      <c r="BM304" s="311"/>
      <c r="BN304" s="311"/>
      <c r="BO304" s="311"/>
      <c r="BP304" s="311"/>
      <c r="BQ304" s="311"/>
      <c r="BR304" s="311"/>
      <c r="BS304" s="311"/>
      <c r="BT304" s="311"/>
    </row>
    <row r="305" spans="1:4" x14ac:dyDescent="0.3">
      <c r="A305" s="338"/>
      <c r="B305" s="350"/>
      <c r="C305" s="350"/>
      <c r="D305" s="350"/>
    </row>
    <row r="306" spans="1:4" x14ac:dyDescent="0.3">
      <c r="A306" s="338"/>
      <c r="B306" s="350"/>
      <c r="C306" s="350"/>
      <c r="D306" s="350"/>
    </row>
    <row r="307" spans="1:4" x14ac:dyDescent="0.3">
      <c r="A307" s="338"/>
      <c r="B307" s="350"/>
      <c r="C307" s="350"/>
      <c r="D307" s="350"/>
    </row>
    <row r="308" spans="1:4" x14ac:dyDescent="0.3">
      <c r="A308" s="338"/>
      <c r="B308" s="350"/>
      <c r="C308" s="350"/>
      <c r="D308" s="350"/>
    </row>
    <row r="309" spans="1:4" x14ac:dyDescent="0.3">
      <c r="A309" s="338"/>
      <c r="B309" s="350"/>
      <c r="C309" s="350"/>
      <c r="D309" s="350"/>
    </row>
    <row r="310" spans="1:4" x14ac:dyDescent="0.3">
      <c r="A310" s="338"/>
      <c r="B310" s="350"/>
      <c r="C310" s="350"/>
      <c r="D310" s="350"/>
    </row>
    <row r="311" spans="1:4" x14ac:dyDescent="0.3">
      <c r="A311" s="338"/>
      <c r="B311" s="350"/>
      <c r="C311" s="350"/>
      <c r="D311" s="350"/>
    </row>
    <row r="312" spans="1:4" x14ac:dyDescent="0.3">
      <c r="A312" s="338"/>
      <c r="B312" s="350"/>
      <c r="C312" s="350"/>
      <c r="D312" s="350"/>
    </row>
    <row r="313" spans="1:4" x14ac:dyDescent="0.3">
      <c r="A313" s="338"/>
      <c r="B313" s="350"/>
      <c r="C313" s="350"/>
      <c r="D313" s="350"/>
    </row>
  </sheetData>
  <sheetProtection password="CC39" sheet="1"/>
  <mergeCells count="70">
    <mergeCell ref="A1:D1"/>
    <mergeCell ref="A2:D2"/>
    <mergeCell ref="A4:D4"/>
    <mergeCell ref="A5:D5"/>
    <mergeCell ref="Z6:AC6"/>
    <mergeCell ref="F6:I6"/>
    <mergeCell ref="J6:M6"/>
    <mergeCell ref="N6:Q6"/>
    <mergeCell ref="R6:U6"/>
    <mergeCell ref="V6:Y6"/>
    <mergeCell ref="AD6:AG6"/>
    <mergeCell ref="AH6:AK6"/>
    <mergeCell ref="AL6:AO6"/>
    <mergeCell ref="AP6:AS6"/>
    <mergeCell ref="AT6:AW6"/>
    <mergeCell ref="AX6:BA6"/>
    <mergeCell ref="BB6:BE6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W7:W8"/>
    <mergeCell ref="X7:X8"/>
    <mergeCell ref="Y7:Y8"/>
    <mergeCell ref="Z7:Z8"/>
    <mergeCell ref="AA7:AA8"/>
    <mergeCell ref="AB7:AB8"/>
    <mergeCell ref="AC7:AC8"/>
    <mergeCell ref="AE7:AE8"/>
    <mergeCell ref="AQ7:AQ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BD7:BD8"/>
    <mergeCell ref="BE7:BE8"/>
    <mergeCell ref="D196:E196"/>
    <mergeCell ref="AX7:AX8"/>
    <mergeCell ref="AY7:AY8"/>
    <mergeCell ref="AZ7:AZ8"/>
    <mergeCell ref="BA7:BA8"/>
    <mergeCell ref="BB7:BB8"/>
    <mergeCell ref="BC7:BC8"/>
    <mergeCell ref="AR7:AR8"/>
    <mergeCell ref="AS7:AS8"/>
    <mergeCell ref="AT7:AT8"/>
    <mergeCell ref="AU7:AU8"/>
    <mergeCell ref="AV7:AV8"/>
    <mergeCell ref="AW7:AW8"/>
    <mergeCell ref="AD7:AD8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G118" unlockedFormula="1"/>
  </ignoredError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2" tint="-0.249977111117893"/>
    <pageSetUpPr fitToPage="1"/>
  </sheetPr>
  <dimension ref="A1:V27"/>
  <sheetViews>
    <sheetView showGridLines="0" zoomScale="70" zoomScaleNormal="70" workbookViewId="0">
      <selection activeCell="B3" sqref="B3:O19"/>
    </sheetView>
  </sheetViews>
  <sheetFormatPr defaultRowHeight="12" x14ac:dyDescent="0.15"/>
  <cols>
    <col min="1" max="1" width="1.125" style="1173" customWidth="1"/>
    <col min="2" max="2" width="26.625" style="1174" customWidth="1"/>
    <col min="3" max="3" width="19" style="1173" customWidth="1"/>
    <col min="4" max="4" width="20.125" style="1173" customWidth="1"/>
    <col min="5" max="5" width="21.875" style="1173" customWidth="1"/>
    <col min="6" max="6" width="25.25" style="1173" customWidth="1"/>
    <col min="7" max="7" width="9.5" style="1173" customWidth="1"/>
    <col min="8" max="8" width="2.375" style="1173" customWidth="1"/>
    <col min="9" max="9" width="17.75" style="1173" customWidth="1"/>
    <col min="10" max="11" width="8.625" style="1173" customWidth="1"/>
    <col min="12" max="12" width="10.5" style="1173" customWidth="1"/>
    <col min="13" max="13" width="2.875" style="1173" customWidth="1"/>
    <col min="14" max="14" width="11.625" style="1173" customWidth="1"/>
    <col min="15" max="15" width="29.375" style="1173" customWidth="1"/>
    <col min="16" max="19" width="9" style="1173"/>
    <col min="20" max="20" width="8.75" style="1173" customWidth="1"/>
    <col min="21" max="257" width="9" style="1173"/>
    <col min="258" max="258" width="1.125" style="1173" customWidth="1"/>
    <col min="259" max="259" width="25.125" style="1173" customWidth="1"/>
    <col min="260" max="262" width="25.25" style="1173" customWidth="1"/>
    <col min="263" max="263" width="9.5" style="1173" customWidth="1"/>
    <col min="264" max="264" width="2.375" style="1173" customWidth="1"/>
    <col min="265" max="265" width="17.75" style="1173" customWidth="1"/>
    <col min="266" max="267" width="8.625" style="1173" customWidth="1"/>
    <col min="268" max="268" width="10.5" style="1173" customWidth="1"/>
    <col min="269" max="269" width="2.875" style="1173" customWidth="1"/>
    <col min="270" max="270" width="10.875" style="1173" customWidth="1"/>
    <col min="271" max="271" width="11.375" style="1173" customWidth="1"/>
    <col min="272" max="275" width="9" style="1173"/>
    <col min="276" max="276" width="8.75" style="1173" customWidth="1"/>
    <col min="277" max="513" width="9" style="1173"/>
    <col min="514" max="514" width="1.125" style="1173" customWidth="1"/>
    <col min="515" max="515" width="25.125" style="1173" customWidth="1"/>
    <col min="516" max="518" width="25.25" style="1173" customWidth="1"/>
    <col min="519" max="519" width="9.5" style="1173" customWidth="1"/>
    <col min="520" max="520" width="2.375" style="1173" customWidth="1"/>
    <col min="521" max="521" width="17.75" style="1173" customWidth="1"/>
    <col min="522" max="523" width="8.625" style="1173" customWidth="1"/>
    <col min="524" max="524" width="10.5" style="1173" customWidth="1"/>
    <col min="525" max="525" width="2.875" style="1173" customWidth="1"/>
    <col min="526" max="526" width="10.875" style="1173" customWidth="1"/>
    <col min="527" max="527" width="11.375" style="1173" customWidth="1"/>
    <col min="528" max="531" width="9" style="1173"/>
    <col min="532" max="532" width="8.75" style="1173" customWidth="1"/>
    <col min="533" max="769" width="9" style="1173"/>
    <col min="770" max="770" width="1.125" style="1173" customWidth="1"/>
    <col min="771" max="771" width="25.125" style="1173" customWidth="1"/>
    <col min="772" max="774" width="25.25" style="1173" customWidth="1"/>
    <col min="775" max="775" width="9.5" style="1173" customWidth="1"/>
    <col min="776" max="776" width="2.375" style="1173" customWidth="1"/>
    <col min="777" max="777" width="17.75" style="1173" customWidth="1"/>
    <col min="778" max="779" width="8.625" style="1173" customWidth="1"/>
    <col min="780" max="780" width="10.5" style="1173" customWidth="1"/>
    <col min="781" max="781" width="2.875" style="1173" customWidth="1"/>
    <col min="782" max="782" width="10.875" style="1173" customWidth="1"/>
    <col min="783" max="783" width="11.375" style="1173" customWidth="1"/>
    <col min="784" max="787" width="9" style="1173"/>
    <col min="788" max="788" width="8.75" style="1173" customWidth="1"/>
    <col min="789" max="1025" width="9" style="1173"/>
    <col min="1026" max="1026" width="1.125" style="1173" customWidth="1"/>
    <col min="1027" max="1027" width="25.125" style="1173" customWidth="1"/>
    <col min="1028" max="1030" width="25.25" style="1173" customWidth="1"/>
    <col min="1031" max="1031" width="9.5" style="1173" customWidth="1"/>
    <col min="1032" max="1032" width="2.375" style="1173" customWidth="1"/>
    <col min="1033" max="1033" width="17.75" style="1173" customWidth="1"/>
    <col min="1034" max="1035" width="8.625" style="1173" customWidth="1"/>
    <col min="1036" max="1036" width="10.5" style="1173" customWidth="1"/>
    <col min="1037" max="1037" width="2.875" style="1173" customWidth="1"/>
    <col min="1038" max="1038" width="10.875" style="1173" customWidth="1"/>
    <col min="1039" max="1039" width="11.375" style="1173" customWidth="1"/>
    <col min="1040" max="1043" width="9" style="1173"/>
    <col min="1044" max="1044" width="8.75" style="1173" customWidth="1"/>
    <col min="1045" max="1281" width="9" style="1173"/>
    <col min="1282" max="1282" width="1.125" style="1173" customWidth="1"/>
    <col min="1283" max="1283" width="25.125" style="1173" customWidth="1"/>
    <col min="1284" max="1286" width="25.25" style="1173" customWidth="1"/>
    <col min="1287" max="1287" width="9.5" style="1173" customWidth="1"/>
    <col min="1288" max="1288" width="2.375" style="1173" customWidth="1"/>
    <col min="1289" max="1289" width="17.75" style="1173" customWidth="1"/>
    <col min="1290" max="1291" width="8.625" style="1173" customWidth="1"/>
    <col min="1292" max="1292" width="10.5" style="1173" customWidth="1"/>
    <col min="1293" max="1293" width="2.875" style="1173" customWidth="1"/>
    <col min="1294" max="1294" width="10.875" style="1173" customWidth="1"/>
    <col min="1295" max="1295" width="11.375" style="1173" customWidth="1"/>
    <col min="1296" max="1299" width="9" style="1173"/>
    <col min="1300" max="1300" width="8.75" style="1173" customWidth="1"/>
    <col min="1301" max="1537" width="9" style="1173"/>
    <col min="1538" max="1538" width="1.125" style="1173" customWidth="1"/>
    <col min="1539" max="1539" width="25.125" style="1173" customWidth="1"/>
    <col min="1540" max="1542" width="25.25" style="1173" customWidth="1"/>
    <col min="1543" max="1543" width="9.5" style="1173" customWidth="1"/>
    <col min="1544" max="1544" width="2.375" style="1173" customWidth="1"/>
    <col min="1545" max="1545" width="17.75" style="1173" customWidth="1"/>
    <col min="1546" max="1547" width="8.625" style="1173" customWidth="1"/>
    <col min="1548" max="1548" width="10.5" style="1173" customWidth="1"/>
    <col min="1549" max="1549" width="2.875" style="1173" customWidth="1"/>
    <col min="1550" max="1550" width="10.875" style="1173" customWidth="1"/>
    <col min="1551" max="1551" width="11.375" style="1173" customWidth="1"/>
    <col min="1552" max="1555" width="9" style="1173"/>
    <col min="1556" max="1556" width="8.75" style="1173" customWidth="1"/>
    <col min="1557" max="1793" width="9" style="1173"/>
    <col min="1794" max="1794" width="1.125" style="1173" customWidth="1"/>
    <col min="1795" max="1795" width="25.125" style="1173" customWidth="1"/>
    <col min="1796" max="1798" width="25.25" style="1173" customWidth="1"/>
    <col min="1799" max="1799" width="9.5" style="1173" customWidth="1"/>
    <col min="1800" max="1800" width="2.375" style="1173" customWidth="1"/>
    <col min="1801" max="1801" width="17.75" style="1173" customWidth="1"/>
    <col min="1802" max="1803" width="8.625" style="1173" customWidth="1"/>
    <col min="1804" max="1804" width="10.5" style="1173" customWidth="1"/>
    <col min="1805" max="1805" width="2.875" style="1173" customWidth="1"/>
    <col min="1806" max="1806" width="10.875" style="1173" customWidth="1"/>
    <col min="1807" max="1807" width="11.375" style="1173" customWidth="1"/>
    <col min="1808" max="1811" width="9" style="1173"/>
    <col min="1812" max="1812" width="8.75" style="1173" customWidth="1"/>
    <col min="1813" max="2049" width="9" style="1173"/>
    <col min="2050" max="2050" width="1.125" style="1173" customWidth="1"/>
    <col min="2051" max="2051" width="25.125" style="1173" customWidth="1"/>
    <col min="2052" max="2054" width="25.25" style="1173" customWidth="1"/>
    <col min="2055" max="2055" width="9.5" style="1173" customWidth="1"/>
    <col min="2056" max="2056" width="2.375" style="1173" customWidth="1"/>
    <col min="2057" max="2057" width="17.75" style="1173" customWidth="1"/>
    <col min="2058" max="2059" width="8.625" style="1173" customWidth="1"/>
    <col min="2060" max="2060" width="10.5" style="1173" customWidth="1"/>
    <col min="2061" max="2061" width="2.875" style="1173" customWidth="1"/>
    <col min="2062" max="2062" width="10.875" style="1173" customWidth="1"/>
    <col min="2063" max="2063" width="11.375" style="1173" customWidth="1"/>
    <col min="2064" max="2067" width="9" style="1173"/>
    <col min="2068" max="2068" width="8.75" style="1173" customWidth="1"/>
    <col min="2069" max="2305" width="9" style="1173"/>
    <col min="2306" max="2306" width="1.125" style="1173" customWidth="1"/>
    <col min="2307" max="2307" width="25.125" style="1173" customWidth="1"/>
    <col min="2308" max="2310" width="25.25" style="1173" customWidth="1"/>
    <col min="2311" max="2311" width="9.5" style="1173" customWidth="1"/>
    <col min="2312" max="2312" width="2.375" style="1173" customWidth="1"/>
    <col min="2313" max="2313" width="17.75" style="1173" customWidth="1"/>
    <col min="2314" max="2315" width="8.625" style="1173" customWidth="1"/>
    <col min="2316" max="2316" width="10.5" style="1173" customWidth="1"/>
    <col min="2317" max="2317" width="2.875" style="1173" customWidth="1"/>
    <col min="2318" max="2318" width="10.875" style="1173" customWidth="1"/>
    <col min="2319" max="2319" width="11.375" style="1173" customWidth="1"/>
    <col min="2320" max="2323" width="9" style="1173"/>
    <col min="2324" max="2324" width="8.75" style="1173" customWidth="1"/>
    <col min="2325" max="2561" width="9" style="1173"/>
    <col min="2562" max="2562" width="1.125" style="1173" customWidth="1"/>
    <col min="2563" max="2563" width="25.125" style="1173" customWidth="1"/>
    <col min="2564" max="2566" width="25.25" style="1173" customWidth="1"/>
    <col min="2567" max="2567" width="9.5" style="1173" customWidth="1"/>
    <col min="2568" max="2568" width="2.375" style="1173" customWidth="1"/>
    <col min="2569" max="2569" width="17.75" style="1173" customWidth="1"/>
    <col min="2570" max="2571" width="8.625" style="1173" customWidth="1"/>
    <col min="2572" max="2572" width="10.5" style="1173" customWidth="1"/>
    <col min="2573" max="2573" width="2.875" style="1173" customWidth="1"/>
    <col min="2574" max="2574" width="10.875" style="1173" customWidth="1"/>
    <col min="2575" max="2575" width="11.375" style="1173" customWidth="1"/>
    <col min="2576" max="2579" width="9" style="1173"/>
    <col min="2580" max="2580" width="8.75" style="1173" customWidth="1"/>
    <col min="2581" max="2817" width="9" style="1173"/>
    <col min="2818" max="2818" width="1.125" style="1173" customWidth="1"/>
    <col min="2819" max="2819" width="25.125" style="1173" customWidth="1"/>
    <col min="2820" max="2822" width="25.25" style="1173" customWidth="1"/>
    <col min="2823" max="2823" width="9.5" style="1173" customWidth="1"/>
    <col min="2824" max="2824" width="2.375" style="1173" customWidth="1"/>
    <col min="2825" max="2825" width="17.75" style="1173" customWidth="1"/>
    <col min="2826" max="2827" width="8.625" style="1173" customWidth="1"/>
    <col min="2828" max="2828" width="10.5" style="1173" customWidth="1"/>
    <col min="2829" max="2829" width="2.875" style="1173" customWidth="1"/>
    <col min="2830" max="2830" width="10.875" style="1173" customWidth="1"/>
    <col min="2831" max="2831" width="11.375" style="1173" customWidth="1"/>
    <col min="2832" max="2835" width="9" style="1173"/>
    <col min="2836" max="2836" width="8.75" style="1173" customWidth="1"/>
    <col min="2837" max="3073" width="9" style="1173"/>
    <col min="3074" max="3074" width="1.125" style="1173" customWidth="1"/>
    <col min="3075" max="3075" width="25.125" style="1173" customWidth="1"/>
    <col min="3076" max="3078" width="25.25" style="1173" customWidth="1"/>
    <col min="3079" max="3079" width="9.5" style="1173" customWidth="1"/>
    <col min="3080" max="3080" width="2.375" style="1173" customWidth="1"/>
    <col min="3081" max="3081" width="17.75" style="1173" customWidth="1"/>
    <col min="3082" max="3083" width="8.625" style="1173" customWidth="1"/>
    <col min="3084" max="3084" width="10.5" style="1173" customWidth="1"/>
    <col min="3085" max="3085" width="2.875" style="1173" customWidth="1"/>
    <col min="3086" max="3086" width="10.875" style="1173" customWidth="1"/>
    <col min="3087" max="3087" width="11.375" style="1173" customWidth="1"/>
    <col min="3088" max="3091" width="9" style="1173"/>
    <col min="3092" max="3092" width="8.75" style="1173" customWidth="1"/>
    <col min="3093" max="3329" width="9" style="1173"/>
    <col min="3330" max="3330" width="1.125" style="1173" customWidth="1"/>
    <col min="3331" max="3331" width="25.125" style="1173" customWidth="1"/>
    <col min="3332" max="3334" width="25.25" style="1173" customWidth="1"/>
    <col min="3335" max="3335" width="9.5" style="1173" customWidth="1"/>
    <col min="3336" max="3336" width="2.375" style="1173" customWidth="1"/>
    <col min="3337" max="3337" width="17.75" style="1173" customWidth="1"/>
    <col min="3338" max="3339" width="8.625" style="1173" customWidth="1"/>
    <col min="3340" max="3340" width="10.5" style="1173" customWidth="1"/>
    <col min="3341" max="3341" width="2.875" style="1173" customWidth="1"/>
    <col min="3342" max="3342" width="10.875" style="1173" customWidth="1"/>
    <col min="3343" max="3343" width="11.375" style="1173" customWidth="1"/>
    <col min="3344" max="3347" width="9" style="1173"/>
    <col min="3348" max="3348" width="8.75" style="1173" customWidth="1"/>
    <col min="3349" max="3585" width="9" style="1173"/>
    <col min="3586" max="3586" width="1.125" style="1173" customWidth="1"/>
    <col min="3587" max="3587" width="25.125" style="1173" customWidth="1"/>
    <col min="3588" max="3590" width="25.25" style="1173" customWidth="1"/>
    <col min="3591" max="3591" width="9.5" style="1173" customWidth="1"/>
    <col min="3592" max="3592" width="2.375" style="1173" customWidth="1"/>
    <col min="3593" max="3593" width="17.75" style="1173" customWidth="1"/>
    <col min="3594" max="3595" width="8.625" style="1173" customWidth="1"/>
    <col min="3596" max="3596" width="10.5" style="1173" customWidth="1"/>
    <col min="3597" max="3597" width="2.875" style="1173" customWidth="1"/>
    <col min="3598" max="3598" width="10.875" style="1173" customWidth="1"/>
    <col min="3599" max="3599" width="11.375" style="1173" customWidth="1"/>
    <col min="3600" max="3603" width="9" style="1173"/>
    <col min="3604" max="3604" width="8.75" style="1173" customWidth="1"/>
    <col min="3605" max="3841" width="9" style="1173"/>
    <col min="3842" max="3842" width="1.125" style="1173" customWidth="1"/>
    <col min="3843" max="3843" width="25.125" style="1173" customWidth="1"/>
    <col min="3844" max="3846" width="25.25" style="1173" customWidth="1"/>
    <col min="3847" max="3847" width="9.5" style="1173" customWidth="1"/>
    <col min="3848" max="3848" width="2.375" style="1173" customWidth="1"/>
    <col min="3849" max="3849" width="17.75" style="1173" customWidth="1"/>
    <col min="3850" max="3851" width="8.625" style="1173" customWidth="1"/>
    <col min="3852" max="3852" width="10.5" style="1173" customWidth="1"/>
    <col min="3853" max="3853" width="2.875" style="1173" customWidth="1"/>
    <col min="3854" max="3854" width="10.875" style="1173" customWidth="1"/>
    <col min="3855" max="3855" width="11.375" style="1173" customWidth="1"/>
    <col min="3856" max="3859" width="9" style="1173"/>
    <col min="3860" max="3860" width="8.75" style="1173" customWidth="1"/>
    <col min="3861" max="4097" width="9" style="1173"/>
    <col min="4098" max="4098" width="1.125" style="1173" customWidth="1"/>
    <col min="4099" max="4099" width="25.125" style="1173" customWidth="1"/>
    <col min="4100" max="4102" width="25.25" style="1173" customWidth="1"/>
    <col min="4103" max="4103" width="9.5" style="1173" customWidth="1"/>
    <col min="4104" max="4104" width="2.375" style="1173" customWidth="1"/>
    <col min="4105" max="4105" width="17.75" style="1173" customWidth="1"/>
    <col min="4106" max="4107" width="8.625" style="1173" customWidth="1"/>
    <col min="4108" max="4108" width="10.5" style="1173" customWidth="1"/>
    <col min="4109" max="4109" width="2.875" style="1173" customWidth="1"/>
    <col min="4110" max="4110" width="10.875" style="1173" customWidth="1"/>
    <col min="4111" max="4111" width="11.375" style="1173" customWidth="1"/>
    <col min="4112" max="4115" width="9" style="1173"/>
    <col min="4116" max="4116" width="8.75" style="1173" customWidth="1"/>
    <col min="4117" max="4353" width="9" style="1173"/>
    <col min="4354" max="4354" width="1.125" style="1173" customWidth="1"/>
    <col min="4355" max="4355" width="25.125" style="1173" customWidth="1"/>
    <col min="4356" max="4358" width="25.25" style="1173" customWidth="1"/>
    <col min="4359" max="4359" width="9.5" style="1173" customWidth="1"/>
    <col min="4360" max="4360" width="2.375" style="1173" customWidth="1"/>
    <col min="4361" max="4361" width="17.75" style="1173" customWidth="1"/>
    <col min="4362" max="4363" width="8.625" style="1173" customWidth="1"/>
    <col min="4364" max="4364" width="10.5" style="1173" customWidth="1"/>
    <col min="4365" max="4365" width="2.875" style="1173" customWidth="1"/>
    <col min="4366" max="4366" width="10.875" style="1173" customWidth="1"/>
    <col min="4367" max="4367" width="11.375" style="1173" customWidth="1"/>
    <col min="4368" max="4371" width="9" style="1173"/>
    <col min="4372" max="4372" width="8.75" style="1173" customWidth="1"/>
    <col min="4373" max="4609" width="9" style="1173"/>
    <col min="4610" max="4610" width="1.125" style="1173" customWidth="1"/>
    <col min="4611" max="4611" width="25.125" style="1173" customWidth="1"/>
    <col min="4612" max="4614" width="25.25" style="1173" customWidth="1"/>
    <col min="4615" max="4615" width="9.5" style="1173" customWidth="1"/>
    <col min="4616" max="4616" width="2.375" style="1173" customWidth="1"/>
    <col min="4617" max="4617" width="17.75" style="1173" customWidth="1"/>
    <col min="4618" max="4619" width="8.625" style="1173" customWidth="1"/>
    <col min="4620" max="4620" width="10.5" style="1173" customWidth="1"/>
    <col min="4621" max="4621" width="2.875" style="1173" customWidth="1"/>
    <col min="4622" max="4622" width="10.875" style="1173" customWidth="1"/>
    <col min="4623" max="4623" width="11.375" style="1173" customWidth="1"/>
    <col min="4624" max="4627" width="9" style="1173"/>
    <col min="4628" max="4628" width="8.75" style="1173" customWidth="1"/>
    <col min="4629" max="4865" width="9" style="1173"/>
    <col min="4866" max="4866" width="1.125" style="1173" customWidth="1"/>
    <col min="4867" max="4867" width="25.125" style="1173" customWidth="1"/>
    <col min="4868" max="4870" width="25.25" style="1173" customWidth="1"/>
    <col min="4871" max="4871" width="9.5" style="1173" customWidth="1"/>
    <col min="4872" max="4872" width="2.375" style="1173" customWidth="1"/>
    <col min="4873" max="4873" width="17.75" style="1173" customWidth="1"/>
    <col min="4874" max="4875" width="8.625" style="1173" customWidth="1"/>
    <col min="4876" max="4876" width="10.5" style="1173" customWidth="1"/>
    <col min="4877" max="4877" width="2.875" style="1173" customWidth="1"/>
    <col min="4878" max="4878" width="10.875" style="1173" customWidth="1"/>
    <col min="4879" max="4879" width="11.375" style="1173" customWidth="1"/>
    <col min="4880" max="4883" width="9" style="1173"/>
    <col min="4884" max="4884" width="8.75" style="1173" customWidth="1"/>
    <col min="4885" max="5121" width="9" style="1173"/>
    <col min="5122" max="5122" width="1.125" style="1173" customWidth="1"/>
    <col min="5123" max="5123" width="25.125" style="1173" customWidth="1"/>
    <col min="5124" max="5126" width="25.25" style="1173" customWidth="1"/>
    <col min="5127" max="5127" width="9.5" style="1173" customWidth="1"/>
    <col min="5128" max="5128" width="2.375" style="1173" customWidth="1"/>
    <col min="5129" max="5129" width="17.75" style="1173" customWidth="1"/>
    <col min="5130" max="5131" width="8.625" style="1173" customWidth="1"/>
    <col min="5132" max="5132" width="10.5" style="1173" customWidth="1"/>
    <col min="5133" max="5133" width="2.875" style="1173" customWidth="1"/>
    <col min="5134" max="5134" width="10.875" style="1173" customWidth="1"/>
    <col min="5135" max="5135" width="11.375" style="1173" customWidth="1"/>
    <col min="5136" max="5139" width="9" style="1173"/>
    <col min="5140" max="5140" width="8.75" style="1173" customWidth="1"/>
    <col min="5141" max="5377" width="9" style="1173"/>
    <col min="5378" max="5378" width="1.125" style="1173" customWidth="1"/>
    <col min="5379" max="5379" width="25.125" style="1173" customWidth="1"/>
    <col min="5380" max="5382" width="25.25" style="1173" customWidth="1"/>
    <col min="5383" max="5383" width="9.5" style="1173" customWidth="1"/>
    <col min="5384" max="5384" width="2.375" style="1173" customWidth="1"/>
    <col min="5385" max="5385" width="17.75" style="1173" customWidth="1"/>
    <col min="5386" max="5387" width="8.625" style="1173" customWidth="1"/>
    <col min="5388" max="5388" width="10.5" style="1173" customWidth="1"/>
    <col min="5389" max="5389" width="2.875" style="1173" customWidth="1"/>
    <col min="5390" max="5390" width="10.875" style="1173" customWidth="1"/>
    <col min="5391" max="5391" width="11.375" style="1173" customWidth="1"/>
    <col min="5392" max="5395" width="9" style="1173"/>
    <col min="5396" max="5396" width="8.75" style="1173" customWidth="1"/>
    <col min="5397" max="5633" width="9" style="1173"/>
    <col min="5634" max="5634" width="1.125" style="1173" customWidth="1"/>
    <col min="5635" max="5635" width="25.125" style="1173" customWidth="1"/>
    <col min="5636" max="5638" width="25.25" style="1173" customWidth="1"/>
    <col min="5639" max="5639" width="9.5" style="1173" customWidth="1"/>
    <col min="5640" max="5640" width="2.375" style="1173" customWidth="1"/>
    <col min="5641" max="5641" width="17.75" style="1173" customWidth="1"/>
    <col min="5642" max="5643" width="8.625" style="1173" customWidth="1"/>
    <col min="5644" max="5644" width="10.5" style="1173" customWidth="1"/>
    <col min="5645" max="5645" width="2.875" style="1173" customWidth="1"/>
    <col min="5646" max="5646" width="10.875" style="1173" customWidth="1"/>
    <col min="5647" max="5647" width="11.375" style="1173" customWidth="1"/>
    <col min="5648" max="5651" width="9" style="1173"/>
    <col min="5652" max="5652" width="8.75" style="1173" customWidth="1"/>
    <col min="5653" max="5889" width="9" style="1173"/>
    <col min="5890" max="5890" width="1.125" style="1173" customWidth="1"/>
    <col min="5891" max="5891" width="25.125" style="1173" customWidth="1"/>
    <col min="5892" max="5894" width="25.25" style="1173" customWidth="1"/>
    <col min="5895" max="5895" width="9.5" style="1173" customWidth="1"/>
    <col min="5896" max="5896" width="2.375" style="1173" customWidth="1"/>
    <col min="5897" max="5897" width="17.75" style="1173" customWidth="1"/>
    <col min="5898" max="5899" width="8.625" style="1173" customWidth="1"/>
    <col min="5900" max="5900" width="10.5" style="1173" customWidth="1"/>
    <col min="5901" max="5901" width="2.875" style="1173" customWidth="1"/>
    <col min="5902" max="5902" width="10.875" style="1173" customWidth="1"/>
    <col min="5903" max="5903" width="11.375" style="1173" customWidth="1"/>
    <col min="5904" max="5907" width="9" style="1173"/>
    <col min="5908" max="5908" width="8.75" style="1173" customWidth="1"/>
    <col min="5909" max="6145" width="9" style="1173"/>
    <col min="6146" max="6146" width="1.125" style="1173" customWidth="1"/>
    <col min="6147" max="6147" width="25.125" style="1173" customWidth="1"/>
    <col min="6148" max="6150" width="25.25" style="1173" customWidth="1"/>
    <col min="6151" max="6151" width="9.5" style="1173" customWidth="1"/>
    <col min="6152" max="6152" width="2.375" style="1173" customWidth="1"/>
    <col min="6153" max="6153" width="17.75" style="1173" customWidth="1"/>
    <col min="6154" max="6155" width="8.625" style="1173" customWidth="1"/>
    <col min="6156" max="6156" width="10.5" style="1173" customWidth="1"/>
    <col min="6157" max="6157" width="2.875" style="1173" customWidth="1"/>
    <col min="6158" max="6158" width="10.875" style="1173" customWidth="1"/>
    <col min="6159" max="6159" width="11.375" style="1173" customWidth="1"/>
    <col min="6160" max="6163" width="9" style="1173"/>
    <col min="6164" max="6164" width="8.75" style="1173" customWidth="1"/>
    <col min="6165" max="6401" width="9" style="1173"/>
    <col min="6402" max="6402" width="1.125" style="1173" customWidth="1"/>
    <col min="6403" max="6403" width="25.125" style="1173" customWidth="1"/>
    <col min="6404" max="6406" width="25.25" style="1173" customWidth="1"/>
    <col min="6407" max="6407" width="9.5" style="1173" customWidth="1"/>
    <col min="6408" max="6408" width="2.375" style="1173" customWidth="1"/>
    <col min="6409" max="6409" width="17.75" style="1173" customWidth="1"/>
    <col min="6410" max="6411" width="8.625" style="1173" customWidth="1"/>
    <col min="6412" max="6412" width="10.5" style="1173" customWidth="1"/>
    <col min="6413" max="6413" width="2.875" style="1173" customWidth="1"/>
    <col min="6414" max="6414" width="10.875" style="1173" customWidth="1"/>
    <col min="6415" max="6415" width="11.375" style="1173" customWidth="1"/>
    <col min="6416" max="6419" width="9" style="1173"/>
    <col min="6420" max="6420" width="8.75" style="1173" customWidth="1"/>
    <col min="6421" max="6657" width="9" style="1173"/>
    <col min="6658" max="6658" width="1.125" style="1173" customWidth="1"/>
    <col min="6659" max="6659" width="25.125" style="1173" customWidth="1"/>
    <col min="6660" max="6662" width="25.25" style="1173" customWidth="1"/>
    <col min="6663" max="6663" width="9.5" style="1173" customWidth="1"/>
    <col min="6664" max="6664" width="2.375" style="1173" customWidth="1"/>
    <col min="6665" max="6665" width="17.75" style="1173" customWidth="1"/>
    <col min="6666" max="6667" width="8.625" style="1173" customWidth="1"/>
    <col min="6668" max="6668" width="10.5" style="1173" customWidth="1"/>
    <col min="6669" max="6669" width="2.875" style="1173" customWidth="1"/>
    <col min="6670" max="6670" width="10.875" style="1173" customWidth="1"/>
    <col min="6671" max="6671" width="11.375" style="1173" customWidth="1"/>
    <col min="6672" max="6675" width="9" style="1173"/>
    <col min="6676" max="6676" width="8.75" style="1173" customWidth="1"/>
    <col min="6677" max="6913" width="9" style="1173"/>
    <col min="6914" max="6914" width="1.125" style="1173" customWidth="1"/>
    <col min="6915" max="6915" width="25.125" style="1173" customWidth="1"/>
    <col min="6916" max="6918" width="25.25" style="1173" customWidth="1"/>
    <col min="6919" max="6919" width="9.5" style="1173" customWidth="1"/>
    <col min="6920" max="6920" width="2.375" style="1173" customWidth="1"/>
    <col min="6921" max="6921" width="17.75" style="1173" customWidth="1"/>
    <col min="6922" max="6923" width="8.625" style="1173" customWidth="1"/>
    <col min="6924" max="6924" width="10.5" style="1173" customWidth="1"/>
    <col min="6925" max="6925" width="2.875" style="1173" customWidth="1"/>
    <col min="6926" max="6926" width="10.875" style="1173" customWidth="1"/>
    <col min="6927" max="6927" width="11.375" style="1173" customWidth="1"/>
    <col min="6928" max="6931" width="9" style="1173"/>
    <col min="6932" max="6932" width="8.75" style="1173" customWidth="1"/>
    <col min="6933" max="7169" width="9" style="1173"/>
    <col min="7170" max="7170" width="1.125" style="1173" customWidth="1"/>
    <col min="7171" max="7171" width="25.125" style="1173" customWidth="1"/>
    <col min="7172" max="7174" width="25.25" style="1173" customWidth="1"/>
    <col min="7175" max="7175" width="9.5" style="1173" customWidth="1"/>
    <col min="7176" max="7176" width="2.375" style="1173" customWidth="1"/>
    <col min="7177" max="7177" width="17.75" style="1173" customWidth="1"/>
    <col min="7178" max="7179" width="8.625" style="1173" customWidth="1"/>
    <col min="7180" max="7180" width="10.5" style="1173" customWidth="1"/>
    <col min="7181" max="7181" width="2.875" style="1173" customWidth="1"/>
    <col min="7182" max="7182" width="10.875" style="1173" customWidth="1"/>
    <col min="7183" max="7183" width="11.375" style="1173" customWidth="1"/>
    <col min="7184" max="7187" width="9" style="1173"/>
    <col min="7188" max="7188" width="8.75" style="1173" customWidth="1"/>
    <col min="7189" max="7425" width="9" style="1173"/>
    <col min="7426" max="7426" width="1.125" style="1173" customWidth="1"/>
    <col min="7427" max="7427" width="25.125" style="1173" customWidth="1"/>
    <col min="7428" max="7430" width="25.25" style="1173" customWidth="1"/>
    <col min="7431" max="7431" width="9.5" style="1173" customWidth="1"/>
    <col min="7432" max="7432" width="2.375" style="1173" customWidth="1"/>
    <col min="7433" max="7433" width="17.75" style="1173" customWidth="1"/>
    <col min="7434" max="7435" width="8.625" style="1173" customWidth="1"/>
    <col min="7436" max="7436" width="10.5" style="1173" customWidth="1"/>
    <col min="7437" max="7437" width="2.875" style="1173" customWidth="1"/>
    <col min="7438" max="7438" width="10.875" style="1173" customWidth="1"/>
    <col min="7439" max="7439" width="11.375" style="1173" customWidth="1"/>
    <col min="7440" max="7443" width="9" style="1173"/>
    <col min="7444" max="7444" width="8.75" style="1173" customWidth="1"/>
    <col min="7445" max="7681" width="9" style="1173"/>
    <col min="7682" max="7682" width="1.125" style="1173" customWidth="1"/>
    <col min="7683" max="7683" width="25.125" style="1173" customWidth="1"/>
    <col min="7684" max="7686" width="25.25" style="1173" customWidth="1"/>
    <col min="7687" max="7687" width="9.5" style="1173" customWidth="1"/>
    <col min="7688" max="7688" width="2.375" style="1173" customWidth="1"/>
    <col min="7689" max="7689" width="17.75" style="1173" customWidth="1"/>
    <col min="7690" max="7691" width="8.625" style="1173" customWidth="1"/>
    <col min="7692" max="7692" width="10.5" style="1173" customWidth="1"/>
    <col min="7693" max="7693" width="2.875" style="1173" customWidth="1"/>
    <col min="7694" max="7694" width="10.875" style="1173" customWidth="1"/>
    <col min="7695" max="7695" width="11.375" style="1173" customWidth="1"/>
    <col min="7696" max="7699" width="9" style="1173"/>
    <col min="7700" max="7700" width="8.75" style="1173" customWidth="1"/>
    <col min="7701" max="7937" width="9" style="1173"/>
    <col min="7938" max="7938" width="1.125" style="1173" customWidth="1"/>
    <col min="7939" max="7939" width="25.125" style="1173" customWidth="1"/>
    <col min="7940" max="7942" width="25.25" style="1173" customWidth="1"/>
    <col min="7943" max="7943" width="9.5" style="1173" customWidth="1"/>
    <col min="7944" max="7944" width="2.375" style="1173" customWidth="1"/>
    <col min="7945" max="7945" width="17.75" style="1173" customWidth="1"/>
    <col min="7946" max="7947" width="8.625" style="1173" customWidth="1"/>
    <col min="7948" max="7948" width="10.5" style="1173" customWidth="1"/>
    <col min="7949" max="7949" width="2.875" style="1173" customWidth="1"/>
    <col min="7950" max="7950" width="10.875" style="1173" customWidth="1"/>
    <col min="7951" max="7951" width="11.375" style="1173" customWidth="1"/>
    <col min="7952" max="7955" width="9" style="1173"/>
    <col min="7956" max="7956" width="8.75" style="1173" customWidth="1"/>
    <col min="7957" max="8193" width="9" style="1173"/>
    <col min="8194" max="8194" width="1.125" style="1173" customWidth="1"/>
    <col min="8195" max="8195" width="25.125" style="1173" customWidth="1"/>
    <col min="8196" max="8198" width="25.25" style="1173" customWidth="1"/>
    <col min="8199" max="8199" width="9.5" style="1173" customWidth="1"/>
    <col min="8200" max="8200" width="2.375" style="1173" customWidth="1"/>
    <col min="8201" max="8201" width="17.75" style="1173" customWidth="1"/>
    <col min="8202" max="8203" width="8.625" style="1173" customWidth="1"/>
    <col min="8204" max="8204" width="10.5" style="1173" customWidth="1"/>
    <col min="8205" max="8205" width="2.875" style="1173" customWidth="1"/>
    <col min="8206" max="8206" width="10.875" style="1173" customWidth="1"/>
    <col min="8207" max="8207" width="11.375" style="1173" customWidth="1"/>
    <col min="8208" max="8211" width="9" style="1173"/>
    <col min="8212" max="8212" width="8.75" style="1173" customWidth="1"/>
    <col min="8213" max="8449" width="9" style="1173"/>
    <col min="8450" max="8450" width="1.125" style="1173" customWidth="1"/>
    <col min="8451" max="8451" width="25.125" style="1173" customWidth="1"/>
    <col min="8452" max="8454" width="25.25" style="1173" customWidth="1"/>
    <col min="8455" max="8455" width="9.5" style="1173" customWidth="1"/>
    <col min="8456" max="8456" width="2.375" style="1173" customWidth="1"/>
    <col min="8457" max="8457" width="17.75" style="1173" customWidth="1"/>
    <col min="8458" max="8459" width="8.625" style="1173" customWidth="1"/>
    <col min="8460" max="8460" width="10.5" style="1173" customWidth="1"/>
    <col min="8461" max="8461" width="2.875" style="1173" customWidth="1"/>
    <col min="8462" max="8462" width="10.875" style="1173" customWidth="1"/>
    <col min="8463" max="8463" width="11.375" style="1173" customWidth="1"/>
    <col min="8464" max="8467" width="9" style="1173"/>
    <col min="8468" max="8468" width="8.75" style="1173" customWidth="1"/>
    <col min="8469" max="8705" width="9" style="1173"/>
    <col min="8706" max="8706" width="1.125" style="1173" customWidth="1"/>
    <col min="8707" max="8707" width="25.125" style="1173" customWidth="1"/>
    <col min="8708" max="8710" width="25.25" style="1173" customWidth="1"/>
    <col min="8711" max="8711" width="9.5" style="1173" customWidth="1"/>
    <col min="8712" max="8712" width="2.375" style="1173" customWidth="1"/>
    <col min="8713" max="8713" width="17.75" style="1173" customWidth="1"/>
    <col min="8714" max="8715" width="8.625" style="1173" customWidth="1"/>
    <col min="8716" max="8716" width="10.5" style="1173" customWidth="1"/>
    <col min="8717" max="8717" width="2.875" style="1173" customWidth="1"/>
    <col min="8718" max="8718" width="10.875" style="1173" customWidth="1"/>
    <col min="8719" max="8719" width="11.375" style="1173" customWidth="1"/>
    <col min="8720" max="8723" width="9" style="1173"/>
    <col min="8724" max="8724" width="8.75" style="1173" customWidth="1"/>
    <col min="8725" max="8961" width="9" style="1173"/>
    <col min="8962" max="8962" width="1.125" style="1173" customWidth="1"/>
    <col min="8963" max="8963" width="25.125" style="1173" customWidth="1"/>
    <col min="8964" max="8966" width="25.25" style="1173" customWidth="1"/>
    <col min="8967" max="8967" width="9.5" style="1173" customWidth="1"/>
    <col min="8968" max="8968" width="2.375" style="1173" customWidth="1"/>
    <col min="8969" max="8969" width="17.75" style="1173" customWidth="1"/>
    <col min="8970" max="8971" width="8.625" style="1173" customWidth="1"/>
    <col min="8972" max="8972" width="10.5" style="1173" customWidth="1"/>
    <col min="8973" max="8973" width="2.875" style="1173" customWidth="1"/>
    <col min="8974" max="8974" width="10.875" style="1173" customWidth="1"/>
    <col min="8975" max="8975" width="11.375" style="1173" customWidth="1"/>
    <col min="8976" max="8979" width="9" style="1173"/>
    <col min="8980" max="8980" width="8.75" style="1173" customWidth="1"/>
    <col min="8981" max="9217" width="9" style="1173"/>
    <col min="9218" max="9218" width="1.125" style="1173" customWidth="1"/>
    <col min="9219" max="9219" width="25.125" style="1173" customWidth="1"/>
    <col min="9220" max="9222" width="25.25" style="1173" customWidth="1"/>
    <col min="9223" max="9223" width="9.5" style="1173" customWidth="1"/>
    <col min="9224" max="9224" width="2.375" style="1173" customWidth="1"/>
    <col min="9225" max="9225" width="17.75" style="1173" customWidth="1"/>
    <col min="9226" max="9227" width="8.625" style="1173" customWidth="1"/>
    <col min="9228" max="9228" width="10.5" style="1173" customWidth="1"/>
    <col min="9229" max="9229" width="2.875" style="1173" customWidth="1"/>
    <col min="9230" max="9230" width="10.875" style="1173" customWidth="1"/>
    <col min="9231" max="9231" width="11.375" style="1173" customWidth="1"/>
    <col min="9232" max="9235" width="9" style="1173"/>
    <col min="9236" max="9236" width="8.75" style="1173" customWidth="1"/>
    <col min="9237" max="9473" width="9" style="1173"/>
    <col min="9474" max="9474" width="1.125" style="1173" customWidth="1"/>
    <col min="9475" max="9475" width="25.125" style="1173" customWidth="1"/>
    <col min="9476" max="9478" width="25.25" style="1173" customWidth="1"/>
    <col min="9479" max="9479" width="9.5" style="1173" customWidth="1"/>
    <col min="9480" max="9480" width="2.375" style="1173" customWidth="1"/>
    <col min="9481" max="9481" width="17.75" style="1173" customWidth="1"/>
    <col min="9482" max="9483" width="8.625" style="1173" customWidth="1"/>
    <col min="9484" max="9484" width="10.5" style="1173" customWidth="1"/>
    <col min="9485" max="9485" width="2.875" style="1173" customWidth="1"/>
    <col min="9486" max="9486" width="10.875" style="1173" customWidth="1"/>
    <col min="9487" max="9487" width="11.375" style="1173" customWidth="1"/>
    <col min="9488" max="9491" width="9" style="1173"/>
    <col min="9492" max="9492" width="8.75" style="1173" customWidth="1"/>
    <col min="9493" max="9729" width="9" style="1173"/>
    <col min="9730" max="9730" width="1.125" style="1173" customWidth="1"/>
    <col min="9731" max="9731" width="25.125" style="1173" customWidth="1"/>
    <col min="9732" max="9734" width="25.25" style="1173" customWidth="1"/>
    <col min="9735" max="9735" width="9.5" style="1173" customWidth="1"/>
    <col min="9736" max="9736" width="2.375" style="1173" customWidth="1"/>
    <col min="9737" max="9737" width="17.75" style="1173" customWidth="1"/>
    <col min="9738" max="9739" width="8.625" style="1173" customWidth="1"/>
    <col min="9740" max="9740" width="10.5" style="1173" customWidth="1"/>
    <col min="9741" max="9741" width="2.875" style="1173" customWidth="1"/>
    <col min="9742" max="9742" width="10.875" style="1173" customWidth="1"/>
    <col min="9743" max="9743" width="11.375" style="1173" customWidth="1"/>
    <col min="9744" max="9747" width="9" style="1173"/>
    <col min="9748" max="9748" width="8.75" style="1173" customWidth="1"/>
    <col min="9749" max="9985" width="9" style="1173"/>
    <col min="9986" max="9986" width="1.125" style="1173" customWidth="1"/>
    <col min="9987" max="9987" width="25.125" style="1173" customWidth="1"/>
    <col min="9988" max="9990" width="25.25" style="1173" customWidth="1"/>
    <col min="9991" max="9991" width="9.5" style="1173" customWidth="1"/>
    <col min="9992" max="9992" width="2.375" style="1173" customWidth="1"/>
    <col min="9993" max="9993" width="17.75" style="1173" customWidth="1"/>
    <col min="9994" max="9995" width="8.625" style="1173" customWidth="1"/>
    <col min="9996" max="9996" width="10.5" style="1173" customWidth="1"/>
    <col min="9997" max="9997" width="2.875" style="1173" customWidth="1"/>
    <col min="9998" max="9998" width="10.875" style="1173" customWidth="1"/>
    <col min="9999" max="9999" width="11.375" style="1173" customWidth="1"/>
    <col min="10000" max="10003" width="9" style="1173"/>
    <col min="10004" max="10004" width="8.75" style="1173" customWidth="1"/>
    <col min="10005" max="10241" width="9" style="1173"/>
    <col min="10242" max="10242" width="1.125" style="1173" customWidth="1"/>
    <col min="10243" max="10243" width="25.125" style="1173" customWidth="1"/>
    <col min="10244" max="10246" width="25.25" style="1173" customWidth="1"/>
    <col min="10247" max="10247" width="9.5" style="1173" customWidth="1"/>
    <col min="10248" max="10248" width="2.375" style="1173" customWidth="1"/>
    <col min="10249" max="10249" width="17.75" style="1173" customWidth="1"/>
    <col min="10250" max="10251" width="8.625" style="1173" customWidth="1"/>
    <col min="10252" max="10252" width="10.5" style="1173" customWidth="1"/>
    <col min="10253" max="10253" width="2.875" style="1173" customWidth="1"/>
    <col min="10254" max="10254" width="10.875" style="1173" customWidth="1"/>
    <col min="10255" max="10255" width="11.375" style="1173" customWidth="1"/>
    <col min="10256" max="10259" width="9" style="1173"/>
    <col min="10260" max="10260" width="8.75" style="1173" customWidth="1"/>
    <col min="10261" max="10497" width="9" style="1173"/>
    <col min="10498" max="10498" width="1.125" style="1173" customWidth="1"/>
    <col min="10499" max="10499" width="25.125" style="1173" customWidth="1"/>
    <col min="10500" max="10502" width="25.25" style="1173" customWidth="1"/>
    <col min="10503" max="10503" width="9.5" style="1173" customWidth="1"/>
    <col min="10504" max="10504" width="2.375" style="1173" customWidth="1"/>
    <col min="10505" max="10505" width="17.75" style="1173" customWidth="1"/>
    <col min="10506" max="10507" width="8.625" style="1173" customWidth="1"/>
    <col min="10508" max="10508" width="10.5" style="1173" customWidth="1"/>
    <col min="10509" max="10509" width="2.875" style="1173" customWidth="1"/>
    <col min="10510" max="10510" width="10.875" style="1173" customWidth="1"/>
    <col min="10511" max="10511" width="11.375" style="1173" customWidth="1"/>
    <col min="10512" max="10515" width="9" style="1173"/>
    <col min="10516" max="10516" width="8.75" style="1173" customWidth="1"/>
    <col min="10517" max="10753" width="9" style="1173"/>
    <col min="10754" max="10754" width="1.125" style="1173" customWidth="1"/>
    <col min="10755" max="10755" width="25.125" style="1173" customWidth="1"/>
    <col min="10756" max="10758" width="25.25" style="1173" customWidth="1"/>
    <col min="10759" max="10759" width="9.5" style="1173" customWidth="1"/>
    <col min="10760" max="10760" width="2.375" style="1173" customWidth="1"/>
    <col min="10761" max="10761" width="17.75" style="1173" customWidth="1"/>
    <col min="10762" max="10763" width="8.625" style="1173" customWidth="1"/>
    <col min="10764" max="10764" width="10.5" style="1173" customWidth="1"/>
    <col min="10765" max="10765" width="2.875" style="1173" customWidth="1"/>
    <col min="10766" max="10766" width="10.875" style="1173" customWidth="1"/>
    <col min="10767" max="10767" width="11.375" style="1173" customWidth="1"/>
    <col min="10768" max="10771" width="9" style="1173"/>
    <col min="10772" max="10772" width="8.75" style="1173" customWidth="1"/>
    <col min="10773" max="11009" width="9" style="1173"/>
    <col min="11010" max="11010" width="1.125" style="1173" customWidth="1"/>
    <col min="11011" max="11011" width="25.125" style="1173" customWidth="1"/>
    <col min="11012" max="11014" width="25.25" style="1173" customWidth="1"/>
    <col min="11015" max="11015" width="9.5" style="1173" customWidth="1"/>
    <col min="11016" max="11016" width="2.375" style="1173" customWidth="1"/>
    <col min="11017" max="11017" width="17.75" style="1173" customWidth="1"/>
    <col min="11018" max="11019" width="8.625" style="1173" customWidth="1"/>
    <col min="11020" max="11020" width="10.5" style="1173" customWidth="1"/>
    <col min="11021" max="11021" width="2.875" style="1173" customWidth="1"/>
    <col min="11022" max="11022" width="10.875" style="1173" customWidth="1"/>
    <col min="11023" max="11023" width="11.375" style="1173" customWidth="1"/>
    <col min="11024" max="11027" width="9" style="1173"/>
    <col min="11028" max="11028" width="8.75" style="1173" customWidth="1"/>
    <col min="11029" max="11265" width="9" style="1173"/>
    <col min="11266" max="11266" width="1.125" style="1173" customWidth="1"/>
    <col min="11267" max="11267" width="25.125" style="1173" customWidth="1"/>
    <col min="11268" max="11270" width="25.25" style="1173" customWidth="1"/>
    <col min="11271" max="11271" width="9.5" style="1173" customWidth="1"/>
    <col min="11272" max="11272" width="2.375" style="1173" customWidth="1"/>
    <col min="11273" max="11273" width="17.75" style="1173" customWidth="1"/>
    <col min="11274" max="11275" width="8.625" style="1173" customWidth="1"/>
    <col min="11276" max="11276" width="10.5" style="1173" customWidth="1"/>
    <col min="11277" max="11277" width="2.875" style="1173" customWidth="1"/>
    <col min="11278" max="11278" width="10.875" style="1173" customWidth="1"/>
    <col min="11279" max="11279" width="11.375" style="1173" customWidth="1"/>
    <col min="11280" max="11283" width="9" style="1173"/>
    <col min="11284" max="11284" width="8.75" style="1173" customWidth="1"/>
    <col min="11285" max="11521" width="9" style="1173"/>
    <col min="11522" max="11522" width="1.125" style="1173" customWidth="1"/>
    <col min="11523" max="11523" width="25.125" style="1173" customWidth="1"/>
    <col min="11524" max="11526" width="25.25" style="1173" customWidth="1"/>
    <col min="11527" max="11527" width="9.5" style="1173" customWidth="1"/>
    <col min="11528" max="11528" width="2.375" style="1173" customWidth="1"/>
    <col min="11529" max="11529" width="17.75" style="1173" customWidth="1"/>
    <col min="11530" max="11531" width="8.625" style="1173" customWidth="1"/>
    <col min="11532" max="11532" width="10.5" style="1173" customWidth="1"/>
    <col min="11533" max="11533" width="2.875" style="1173" customWidth="1"/>
    <col min="11534" max="11534" width="10.875" style="1173" customWidth="1"/>
    <col min="11535" max="11535" width="11.375" style="1173" customWidth="1"/>
    <col min="11536" max="11539" width="9" style="1173"/>
    <col min="11540" max="11540" width="8.75" style="1173" customWidth="1"/>
    <col min="11541" max="11777" width="9" style="1173"/>
    <col min="11778" max="11778" width="1.125" style="1173" customWidth="1"/>
    <col min="11779" max="11779" width="25.125" style="1173" customWidth="1"/>
    <col min="11780" max="11782" width="25.25" style="1173" customWidth="1"/>
    <col min="11783" max="11783" width="9.5" style="1173" customWidth="1"/>
    <col min="11784" max="11784" width="2.375" style="1173" customWidth="1"/>
    <col min="11785" max="11785" width="17.75" style="1173" customWidth="1"/>
    <col min="11786" max="11787" width="8.625" style="1173" customWidth="1"/>
    <col min="11788" max="11788" width="10.5" style="1173" customWidth="1"/>
    <col min="11789" max="11789" width="2.875" style="1173" customWidth="1"/>
    <col min="11790" max="11790" width="10.875" style="1173" customWidth="1"/>
    <col min="11791" max="11791" width="11.375" style="1173" customWidth="1"/>
    <col min="11792" max="11795" width="9" style="1173"/>
    <col min="11796" max="11796" width="8.75" style="1173" customWidth="1"/>
    <col min="11797" max="12033" width="9" style="1173"/>
    <col min="12034" max="12034" width="1.125" style="1173" customWidth="1"/>
    <col min="12035" max="12035" width="25.125" style="1173" customWidth="1"/>
    <col min="12036" max="12038" width="25.25" style="1173" customWidth="1"/>
    <col min="12039" max="12039" width="9.5" style="1173" customWidth="1"/>
    <col min="12040" max="12040" width="2.375" style="1173" customWidth="1"/>
    <col min="12041" max="12041" width="17.75" style="1173" customWidth="1"/>
    <col min="12042" max="12043" width="8.625" style="1173" customWidth="1"/>
    <col min="12044" max="12044" width="10.5" style="1173" customWidth="1"/>
    <col min="12045" max="12045" width="2.875" style="1173" customWidth="1"/>
    <col min="12046" max="12046" width="10.875" style="1173" customWidth="1"/>
    <col min="12047" max="12047" width="11.375" style="1173" customWidth="1"/>
    <col min="12048" max="12051" width="9" style="1173"/>
    <col min="12052" max="12052" width="8.75" style="1173" customWidth="1"/>
    <col min="12053" max="12289" width="9" style="1173"/>
    <col min="12290" max="12290" width="1.125" style="1173" customWidth="1"/>
    <col min="12291" max="12291" width="25.125" style="1173" customWidth="1"/>
    <col min="12292" max="12294" width="25.25" style="1173" customWidth="1"/>
    <col min="12295" max="12295" width="9.5" style="1173" customWidth="1"/>
    <col min="12296" max="12296" width="2.375" style="1173" customWidth="1"/>
    <col min="12297" max="12297" width="17.75" style="1173" customWidth="1"/>
    <col min="12298" max="12299" width="8.625" style="1173" customWidth="1"/>
    <col min="12300" max="12300" width="10.5" style="1173" customWidth="1"/>
    <col min="12301" max="12301" width="2.875" style="1173" customWidth="1"/>
    <col min="12302" max="12302" width="10.875" style="1173" customWidth="1"/>
    <col min="12303" max="12303" width="11.375" style="1173" customWidth="1"/>
    <col min="12304" max="12307" width="9" style="1173"/>
    <col min="12308" max="12308" width="8.75" style="1173" customWidth="1"/>
    <col min="12309" max="12545" width="9" style="1173"/>
    <col min="12546" max="12546" width="1.125" style="1173" customWidth="1"/>
    <col min="12547" max="12547" width="25.125" style="1173" customWidth="1"/>
    <col min="12548" max="12550" width="25.25" style="1173" customWidth="1"/>
    <col min="12551" max="12551" width="9.5" style="1173" customWidth="1"/>
    <col min="12552" max="12552" width="2.375" style="1173" customWidth="1"/>
    <col min="12553" max="12553" width="17.75" style="1173" customWidth="1"/>
    <col min="12554" max="12555" width="8.625" style="1173" customWidth="1"/>
    <col min="12556" max="12556" width="10.5" style="1173" customWidth="1"/>
    <col min="12557" max="12557" width="2.875" style="1173" customWidth="1"/>
    <col min="12558" max="12558" width="10.875" style="1173" customWidth="1"/>
    <col min="12559" max="12559" width="11.375" style="1173" customWidth="1"/>
    <col min="12560" max="12563" width="9" style="1173"/>
    <col min="12564" max="12564" width="8.75" style="1173" customWidth="1"/>
    <col min="12565" max="12801" width="9" style="1173"/>
    <col min="12802" max="12802" width="1.125" style="1173" customWidth="1"/>
    <col min="12803" max="12803" width="25.125" style="1173" customWidth="1"/>
    <col min="12804" max="12806" width="25.25" style="1173" customWidth="1"/>
    <col min="12807" max="12807" width="9.5" style="1173" customWidth="1"/>
    <col min="12808" max="12808" width="2.375" style="1173" customWidth="1"/>
    <col min="12809" max="12809" width="17.75" style="1173" customWidth="1"/>
    <col min="12810" max="12811" width="8.625" style="1173" customWidth="1"/>
    <col min="12812" max="12812" width="10.5" style="1173" customWidth="1"/>
    <col min="12813" max="12813" width="2.875" style="1173" customWidth="1"/>
    <col min="12814" max="12814" width="10.875" style="1173" customWidth="1"/>
    <col min="12815" max="12815" width="11.375" style="1173" customWidth="1"/>
    <col min="12816" max="12819" width="9" style="1173"/>
    <col min="12820" max="12820" width="8.75" style="1173" customWidth="1"/>
    <col min="12821" max="13057" width="9" style="1173"/>
    <col min="13058" max="13058" width="1.125" style="1173" customWidth="1"/>
    <col min="13059" max="13059" width="25.125" style="1173" customWidth="1"/>
    <col min="13060" max="13062" width="25.25" style="1173" customWidth="1"/>
    <col min="13063" max="13063" width="9.5" style="1173" customWidth="1"/>
    <col min="13064" max="13064" width="2.375" style="1173" customWidth="1"/>
    <col min="13065" max="13065" width="17.75" style="1173" customWidth="1"/>
    <col min="13066" max="13067" width="8.625" style="1173" customWidth="1"/>
    <col min="13068" max="13068" width="10.5" style="1173" customWidth="1"/>
    <col min="13069" max="13069" width="2.875" style="1173" customWidth="1"/>
    <col min="13070" max="13070" width="10.875" style="1173" customWidth="1"/>
    <col min="13071" max="13071" width="11.375" style="1173" customWidth="1"/>
    <col min="13072" max="13075" width="9" style="1173"/>
    <col min="13076" max="13076" width="8.75" style="1173" customWidth="1"/>
    <col min="13077" max="13313" width="9" style="1173"/>
    <col min="13314" max="13314" width="1.125" style="1173" customWidth="1"/>
    <col min="13315" max="13315" width="25.125" style="1173" customWidth="1"/>
    <col min="13316" max="13318" width="25.25" style="1173" customWidth="1"/>
    <col min="13319" max="13319" width="9.5" style="1173" customWidth="1"/>
    <col min="13320" max="13320" width="2.375" style="1173" customWidth="1"/>
    <col min="13321" max="13321" width="17.75" style="1173" customWidth="1"/>
    <col min="13322" max="13323" width="8.625" style="1173" customWidth="1"/>
    <col min="13324" max="13324" width="10.5" style="1173" customWidth="1"/>
    <col min="13325" max="13325" width="2.875" style="1173" customWidth="1"/>
    <col min="13326" max="13326" width="10.875" style="1173" customWidth="1"/>
    <col min="13327" max="13327" width="11.375" style="1173" customWidth="1"/>
    <col min="13328" max="13331" width="9" style="1173"/>
    <col min="13332" max="13332" width="8.75" style="1173" customWidth="1"/>
    <col min="13333" max="13569" width="9" style="1173"/>
    <col min="13570" max="13570" width="1.125" style="1173" customWidth="1"/>
    <col min="13571" max="13571" width="25.125" style="1173" customWidth="1"/>
    <col min="13572" max="13574" width="25.25" style="1173" customWidth="1"/>
    <col min="13575" max="13575" width="9.5" style="1173" customWidth="1"/>
    <col min="13576" max="13576" width="2.375" style="1173" customWidth="1"/>
    <col min="13577" max="13577" width="17.75" style="1173" customWidth="1"/>
    <col min="13578" max="13579" width="8.625" style="1173" customWidth="1"/>
    <col min="13580" max="13580" width="10.5" style="1173" customWidth="1"/>
    <col min="13581" max="13581" width="2.875" style="1173" customWidth="1"/>
    <col min="13582" max="13582" width="10.875" style="1173" customWidth="1"/>
    <col min="13583" max="13583" width="11.375" style="1173" customWidth="1"/>
    <col min="13584" max="13587" width="9" style="1173"/>
    <col min="13588" max="13588" width="8.75" style="1173" customWidth="1"/>
    <col min="13589" max="13825" width="9" style="1173"/>
    <col min="13826" max="13826" width="1.125" style="1173" customWidth="1"/>
    <col min="13827" max="13827" width="25.125" style="1173" customWidth="1"/>
    <col min="13828" max="13830" width="25.25" style="1173" customWidth="1"/>
    <col min="13831" max="13831" width="9.5" style="1173" customWidth="1"/>
    <col min="13832" max="13832" width="2.375" style="1173" customWidth="1"/>
    <col min="13833" max="13833" width="17.75" style="1173" customWidth="1"/>
    <col min="13834" max="13835" width="8.625" style="1173" customWidth="1"/>
    <col min="13836" max="13836" width="10.5" style="1173" customWidth="1"/>
    <col min="13837" max="13837" width="2.875" style="1173" customWidth="1"/>
    <col min="13838" max="13838" width="10.875" style="1173" customWidth="1"/>
    <col min="13839" max="13839" width="11.375" style="1173" customWidth="1"/>
    <col min="13840" max="13843" width="9" style="1173"/>
    <col min="13844" max="13844" width="8.75" style="1173" customWidth="1"/>
    <col min="13845" max="14081" width="9" style="1173"/>
    <col min="14082" max="14082" width="1.125" style="1173" customWidth="1"/>
    <col min="14083" max="14083" width="25.125" style="1173" customWidth="1"/>
    <col min="14084" max="14086" width="25.25" style="1173" customWidth="1"/>
    <col min="14087" max="14087" width="9.5" style="1173" customWidth="1"/>
    <col min="14088" max="14088" width="2.375" style="1173" customWidth="1"/>
    <col min="14089" max="14089" width="17.75" style="1173" customWidth="1"/>
    <col min="14090" max="14091" width="8.625" style="1173" customWidth="1"/>
    <col min="14092" max="14092" width="10.5" style="1173" customWidth="1"/>
    <col min="14093" max="14093" width="2.875" style="1173" customWidth="1"/>
    <col min="14094" max="14094" width="10.875" style="1173" customWidth="1"/>
    <col min="14095" max="14095" width="11.375" style="1173" customWidth="1"/>
    <col min="14096" max="14099" width="9" style="1173"/>
    <col min="14100" max="14100" width="8.75" style="1173" customWidth="1"/>
    <col min="14101" max="14337" width="9" style="1173"/>
    <col min="14338" max="14338" width="1.125" style="1173" customWidth="1"/>
    <col min="14339" max="14339" width="25.125" style="1173" customWidth="1"/>
    <col min="14340" max="14342" width="25.25" style="1173" customWidth="1"/>
    <col min="14343" max="14343" width="9.5" style="1173" customWidth="1"/>
    <col min="14344" max="14344" width="2.375" style="1173" customWidth="1"/>
    <col min="14345" max="14345" width="17.75" style="1173" customWidth="1"/>
    <col min="14346" max="14347" width="8.625" style="1173" customWidth="1"/>
    <col min="14348" max="14348" width="10.5" style="1173" customWidth="1"/>
    <col min="14349" max="14349" width="2.875" style="1173" customWidth="1"/>
    <col min="14350" max="14350" width="10.875" style="1173" customWidth="1"/>
    <col min="14351" max="14351" width="11.375" style="1173" customWidth="1"/>
    <col min="14352" max="14355" width="9" style="1173"/>
    <col min="14356" max="14356" width="8.75" style="1173" customWidth="1"/>
    <col min="14357" max="14593" width="9" style="1173"/>
    <col min="14594" max="14594" width="1.125" style="1173" customWidth="1"/>
    <col min="14595" max="14595" width="25.125" style="1173" customWidth="1"/>
    <col min="14596" max="14598" width="25.25" style="1173" customWidth="1"/>
    <col min="14599" max="14599" width="9.5" style="1173" customWidth="1"/>
    <col min="14600" max="14600" width="2.375" style="1173" customWidth="1"/>
    <col min="14601" max="14601" width="17.75" style="1173" customWidth="1"/>
    <col min="14602" max="14603" width="8.625" style="1173" customWidth="1"/>
    <col min="14604" max="14604" width="10.5" style="1173" customWidth="1"/>
    <col min="14605" max="14605" width="2.875" style="1173" customWidth="1"/>
    <col min="14606" max="14606" width="10.875" style="1173" customWidth="1"/>
    <col min="14607" max="14607" width="11.375" style="1173" customWidth="1"/>
    <col min="14608" max="14611" width="9" style="1173"/>
    <col min="14612" max="14612" width="8.75" style="1173" customWidth="1"/>
    <col min="14613" max="14849" width="9" style="1173"/>
    <col min="14850" max="14850" width="1.125" style="1173" customWidth="1"/>
    <col min="14851" max="14851" width="25.125" style="1173" customWidth="1"/>
    <col min="14852" max="14854" width="25.25" style="1173" customWidth="1"/>
    <col min="14855" max="14855" width="9.5" style="1173" customWidth="1"/>
    <col min="14856" max="14856" width="2.375" style="1173" customWidth="1"/>
    <col min="14857" max="14857" width="17.75" style="1173" customWidth="1"/>
    <col min="14858" max="14859" width="8.625" style="1173" customWidth="1"/>
    <col min="14860" max="14860" width="10.5" style="1173" customWidth="1"/>
    <col min="14861" max="14861" width="2.875" style="1173" customWidth="1"/>
    <col min="14862" max="14862" width="10.875" style="1173" customWidth="1"/>
    <col min="14863" max="14863" width="11.375" style="1173" customWidth="1"/>
    <col min="14864" max="14867" width="9" style="1173"/>
    <col min="14868" max="14868" width="8.75" style="1173" customWidth="1"/>
    <col min="14869" max="15105" width="9" style="1173"/>
    <col min="15106" max="15106" width="1.125" style="1173" customWidth="1"/>
    <col min="15107" max="15107" width="25.125" style="1173" customWidth="1"/>
    <col min="15108" max="15110" width="25.25" style="1173" customWidth="1"/>
    <col min="15111" max="15111" width="9.5" style="1173" customWidth="1"/>
    <col min="15112" max="15112" width="2.375" style="1173" customWidth="1"/>
    <col min="15113" max="15113" width="17.75" style="1173" customWidth="1"/>
    <col min="15114" max="15115" width="8.625" style="1173" customWidth="1"/>
    <col min="15116" max="15116" width="10.5" style="1173" customWidth="1"/>
    <col min="15117" max="15117" width="2.875" style="1173" customWidth="1"/>
    <col min="15118" max="15118" width="10.875" style="1173" customWidth="1"/>
    <col min="15119" max="15119" width="11.375" style="1173" customWidth="1"/>
    <col min="15120" max="15123" width="9" style="1173"/>
    <col min="15124" max="15124" width="8.75" style="1173" customWidth="1"/>
    <col min="15125" max="15361" width="9" style="1173"/>
    <col min="15362" max="15362" width="1.125" style="1173" customWidth="1"/>
    <col min="15363" max="15363" width="25.125" style="1173" customWidth="1"/>
    <col min="15364" max="15366" width="25.25" style="1173" customWidth="1"/>
    <col min="15367" max="15367" width="9.5" style="1173" customWidth="1"/>
    <col min="15368" max="15368" width="2.375" style="1173" customWidth="1"/>
    <col min="15369" max="15369" width="17.75" style="1173" customWidth="1"/>
    <col min="15370" max="15371" width="8.625" style="1173" customWidth="1"/>
    <col min="15372" max="15372" width="10.5" style="1173" customWidth="1"/>
    <col min="15373" max="15373" width="2.875" style="1173" customWidth="1"/>
    <col min="15374" max="15374" width="10.875" style="1173" customWidth="1"/>
    <col min="15375" max="15375" width="11.375" style="1173" customWidth="1"/>
    <col min="15376" max="15379" width="9" style="1173"/>
    <col min="15380" max="15380" width="8.75" style="1173" customWidth="1"/>
    <col min="15381" max="15617" width="9" style="1173"/>
    <col min="15618" max="15618" width="1.125" style="1173" customWidth="1"/>
    <col min="15619" max="15619" width="25.125" style="1173" customWidth="1"/>
    <col min="15620" max="15622" width="25.25" style="1173" customWidth="1"/>
    <col min="15623" max="15623" width="9.5" style="1173" customWidth="1"/>
    <col min="15624" max="15624" width="2.375" style="1173" customWidth="1"/>
    <col min="15625" max="15625" width="17.75" style="1173" customWidth="1"/>
    <col min="15626" max="15627" width="8.625" style="1173" customWidth="1"/>
    <col min="15628" max="15628" width="10.5" style="1173" customWidth="1"/>
    <col min="15629" max="15629" width="2.875" style="1173" customWidth="1"/>
    <col min="15630" max="15630" width="10.875" style="1173" customWidth="1"/>
    <col min="15631" max="15631" width="11.375" style="1173" customWidth="1"/>
    <col min="15632" max="15635" width="9" style="1173"/>
    <col min="15636" max="15636" width="8.75" style="1173" customWidth="1"/>
    <col min="15637" max="15873" width="9" style="1173"/>
    <col min="15874" max="15874" width="1.125" style="1173" customWidth="1"/>
    <col min="15875" max="15875" width="25.125" style="1173" customWidth="1"/>
    <col min="15876" max="15878" width="25.25" style="1173" customWidth="1"/>
    <col min="15879" max="15879" width="9.5" style="1173" customWidth="1"/>
    <col min="15880" max="15880" width="2.375" style="1173" customWidth="1"/>
    <col min="15881" max="15881" width="17.75" style="1173" customWidth="1"/>
    <col min="15882" max="15883" width="8.625" style="1173" customWidth="1"/>
    <col min="15884" max="15884" width="10.5" style="1173" customWidth="1"/>
    <col min="15885" max="15885" width="2.875" style="1173" customWidth="1"/>
    <col min="15886" max="15886" width="10.875" style="1173" customWidth="1"/>
    <col min="15887" max="15887" width="11.375" style="1173" customWidth="1"/>
    <col min="15888" max="15891" width="9" style="1173"/>
    <col min="15892" max="15892" width="8.75" style="1173" customWidth="1"/>
    <col min="15893" max="16129" width="9" style="1173"/>
    <col min="16130" max="16130" width="1.125" style="1173" customWidth="1"/>
    <col min="16131" max="16131" width="25.125" style="1173" customWidth="1"/>
    <col min="16132" max="16134" width="25.25" style="1173" customWidth="1"/>
    <col min="16135" max="16135" width="9.5" style="1173" customWidth="1"/>
    <col min="16136" max="16136" width="2.375" style="1173" customWidth="1"/>
    <col min="16137" max="16137" width="17.75" style="1173" customWidth="1"/>
    <col min="16138" max="16139" width="8.625" style="1173" customWidth="1"/>
    <col min="16140" max="16140" width="10.5" style="1173" customWidth="1"/>
    <col min="16141" max="16141" width="2.875" style="1173" customWidth="1"/>
    <col min="16142" max="16142" width="10.875" style="1173" customWidth="1"/>
    <col min="16143" max="16143" width="11.375" style="1173" customWidth="1"/>
    <col min="16144" max="16147" width="9" style="1173"/>
    <col min="16148" max="16148" width="8.75" style="1173" customWidth="1"/>
    <col min="16149" max="16384" width="9" style="1173"/>
  </cols>
  <sheetData>
    <row r="1" spans="1:22" s="1134" customFormat="1" ht="27.75" customHeight="1" x14ac:dyDescent="0.15">
      <c r="A1" s="1133"/>
      <c r="B1" s="1457" t="s">
        <v>976</v>
      </c>
      <c r="C1" s="1457"/>
      <c r="D1" s="1457"/>
      <c r="E1" s="1457"/>
      <c r="F1" s="1457"/>
      <c r="G1" s="1457"/>
      <c r="H1" s="1457"/>
      <c r="I1" s="1457"/>
      <c r="J1" s="1457"/>
      <c r="K1" s="1457"/>
      <c r="L1" s="1457"/>
      <c r="M1" s="1457"/>
      <c r="N1" s="1457"/>
      <c r="O1" s="1457"/>
    </row>
    <row r="2" spans="1:22" s="1136" customFormat="1" ht="27.75" customHeight="1" x14ac:dyDescent="0.15">
      <c r="A2" s="1135"/>
      <c r="B2" s="1458" t="s">
        <v>977</v>
      </c>
      <c r="C2" s="1458"/>
      <c r="D2" s="1458"/>
      <c r="E2" s="1458"/>
      <c r="F2" s="1458"/>
      <c r="G2" s="1458"/>
      <c r="H2" s="1458"/>
      <c r="I2" s="1458"/>
      <c r="J2" s="1458"/>
      <c r="K2" s="1458"/>
      <c r="L2" s="1458"/>
      <c r="M2" s="1458"/>
      <c r="N2" s="1458"/>
      <c r="O2" s="1458"/>
    </row>
    <row r="3" spans="1:22" s="1136" customFormat="1" ht="18.75" customHeight="1" x14ac:dyDescent="0.3">
      <c r="A3" s="1135"/>
      <c r="B3" s="1197" t="s">
        <v>1444</v>
      </c>
      <c r="C3" s="1137"/>
      <c r="D3" s="1137"/>
      <c r="K3" s="1138"/>
      <c r="L3" s="1138"/>
      <c r="M3" s="1450"/>
      <c r="N3" s="1450"/>
      <c r="O3" s="1450"/>
    </row>
    <row r="4" spans="1:22" s="1136" customFormat="1" ht="18.75" x14ac:dyDescent="0.3">
      <c r="A4" s="1135"/>
      <c r="B4" s="1197" t="s">
        <v>1445</v>
      </c>
      <c r="C4" s="1137"/>
      <c r="D4" s="1139"/>
      <c r="E4" s="1139"/>
      <c r="F4" s="1140"/>
      <c r="G4" s="1140"/>
      <c r="K4" s="1141"/>
      <c r="L4" s="1141"/>
      <c r="M4" s="1142"/>
      <c r="N4" s="1142"/>
      <c r="O4" s="1142"/>
    </row>
    <row r="5" spans="1:22" s="1136" customFormat="1" ht="18.75" x14ac:dyDescent="0.3">
      <c r="A5" s="1135"/>
      <c r="B5" s="1197" t="s">
        <v>1446</v>
      </c>
      <c r="C5" s="1137"/>
      <c r="D5" s="1139"/>
      <c r="E5" s="1139"/>
      <c r="F5" s="1143" t="s">
        <v>958</v>
      </c>
      <c r="G5" s="1140"/>
      <c r="K5" s="1141"/>
      <c r="L5" s="1141"/>
      <c r="M5" s="1142"/>
      <c r="N5" s="1142"/>
      <c r="O5" s="1142"/>
    </row>
    <row r="6" spans="1:22" s="1136" customFormat="1" x14ac:dyDescent="0.15">
      <c r="A6" s="1135"/>
      <c r="B6" s="1144"/>
    </row>
    <row r="7" spans="1:22" s="1147" customFormat="1" ht="35.1" customHeight="1" x14ac:dyDescent="0.15">
      <c r="A7" s="1145"/>
      <c r="B7" s="1146" t="s">
        <v>959</v>
      </c>
      <c r="C7" s="1175" t="s">
        <v>1438</v>
      </c>
      <c r="D7" s="1146" t="s">
        <v>974</v>
      </c>
      <c r="E7" s="1179" t="s">
        <v>975</v>
      </c>
      <c r="F7" s="1180" t="s">
        <v>1439</v>
      </c>
      <c r="G7" s="1181" t="s">
        <v>395</v>
      </c>
      <c r="H7" s="1451" t="s">
        <v>960</v>
      </c>
      <c r="I7" s="1452"/>
      <c r="J7" s="1452"/>
      <c r="K7" s="1452"/>
      <c r="L7" s="1452"/>
      <c r="M7" s="1452"/>
      <c r="N7" s="1452"/>
      <c r="O7" s="1453"/>
    </row>
    <row r="8" spans="1:22" s="1147" customFormat="1" ht="7.5" customHeight="1" x14ac:dyDescent="0.15">
      <c r="A8" s="1145"/>
      <c r="B8" s="1148"/>
      <c r="E8" s="1182"/>
      <c r="F8" s="1182"/>
      <c r="G8" s="1182"/>
      <c r="H8" s="1149"/>
      <c r="I8" s="1149"/>
      <c r="J8" s="1149"/>
      <c r="K8" s="1149"/>
      <c r="L8" s="1149"/>
    </row>
    <row r="9" spans="1:22" s="1147" customFormat="1" ht="60" customHeight="1" x14ac:dyDescent="0.15">
      <c r="A9" s="1145"/>
      <c r="B9" s="1146" t="s">
        <v>961</v>
      </c>
      <c r="C9" s="1176">
        <f>'[2]Receita-Despesa'!$T$40</f>
        <v>3284097.73</v>
      </c>
      <c r="D9" s="1176">
        <f>'[3]sta helena'!$O$326</f>
        <v>3282633.7191666667</v>
      </c>
      <c r="E9" s="1183">
        <f>'Receita-Despesa'!T40</f>
        <v>3277467.73</v>
      </c>
      <c r="F9" s="1184">
        <f>E9-D9</f>
        <v>-5165.9891666667536</v>
      </c>
      <c r="G9" s="1185">
        <f>F9/D9</f>
        <v>-1.5737330474927911E-3</v>
      </c>
      <c r="H9" s="1454" t="s">
        <v>1100</v>
      </c>
      <c r="I9" s="1455"/>
      <c r="J9" s="1455"/>
      <c r="K9" s="1455"/>
      <c r="L9" s="1455"/>
      <c r="M9" s="1455"/>
      <c r="N9" s="1455"/>
      <c r="O9" s="1456"/>
    </row>
    <row r="10" spans="1:22" s="1147" customFormat="1" ht="60" customHeight="1" x14ac:dyDescent="0.15">
      <c r="A10" s="1145"/>
      <c r="B10" s="1150" t="s">
        <v>962</v>
      </c>
      <c r="C10" s="1177">
        <f>'[2]Receita-Despesa'!$T$43+'[2]Receita-Despesa'!$T$57+'[2]Receita-Despesa'!$T$63</f>
        <v>859101.0592616814</v>
      </c>
      <c r="D10" s="1177">
        <f>'[3]sta helena'!$O$329+'[3]sta helena'!$O$330+'[3]sta helena'!$O$331</f>
        <v>845439.09833333339</v>
      </c>
      <c r="E10" s="1186">
        <f>'Receita-Despesa'!T43+'Receita-Despesa'!T57+'Receita-Despesa'!T63</f>
        <v>821779.88894878235</v>
      </c>
      <c r="F10" s="1184">
        <f t="shared" ref="F10:F17" si="0">E10-D10</f>
        <v>-23659.209384551039</v>
      </c>
      <c r="G10" s="1185">
        <f t="shared" ref="G10:G17" si="1">F10/D10</f>
        <v>-2.7984522399297489E-2</v>
      </c>
      <c r="H10" s="1443" t="s">
        <v>1440</v>
      </c>
      <c r="I10" s="1444"/>
      <c r="J10" s="1444"/>
      <c r="K10" s="1444"/>
      <c r="L10" s="1444"/>
      <c r="M10" s="1444"/>
      <c r="N10" s="1444"/>
      <c r="O10" s="1445"/>
      <c r="P10" s="1441"/>
      <c r="Q10" s="1442"/>
      <c r="R10" s="1442"/>
      <c r="S10" s="1442"/>
      <c r="T10" s="1442"/>
      <c r="U10" s="1442"/>
      <c r="V10" s="1442"/>
    </row>
    <row r="11" spans="1:22" s="1147" customFormat="1" ht="37.5" customHeight="1" x14ac:dyDescent="0.15">
      <c r="A11" s="1145"/>
      <c r="B11" s="1151" t="s">
        <v>963</v>
      </c>
      <c r="C11" s="1177">
        <f>'[2]Receita-Despesa'!$T$69+'[2]Receita-Despesa'!$T$181+'[2]Receita-Despesa'!$T$197+'[2]Receita-Despesa'!$T$198+'[2]Receita-Despesa'!$T$219</f>
        <v>168033.39833333335</v>
      </c>
      <c r="D11" s="1177">
        <f>'[3]sta helena'!$O$332+'[3]sta helena'!$O$334+'[3]sta helena'!$O$335+'[3]sta helena'!$O$336</f>
        <v>238245.58749999999</v>
      </c>
      <c r="E11" s="1186">
        <f>'Receita-Despesa'!T69+'Receita-Despesa'!T181+'Receita-Despesa'!T197+'Receita-Despesa'!T198+'Receita-Despesa'!T219</f>
        <v>234630.04658333331</v>
      </c>
      <c r="F11" s="1184">
        <f t="shared" si="0"/>
        <v>-3615.5409166666795</v>
      </c>
      <c r="G11" s="1187">
        <f t="shared" si="1"/>
        <v>-1.5175688895672326E-2</v>
      </c>
      <c r="H11" s="1443" t="s">
        <v>1441</v>
      </c>
      <c r="I11" s="1444"/>
      <c r="J11" s="1444"/>
      <c r="K11" s="1444"/>
      <c r="L11" s="1444"/>
      <c r="M11" s="1444"/>
      <c r="N11" s="1444"/>
      <c r="O11" s="1445"/>
    </row>
    <row r="12" spans="1:22" s="1147" customFormat="1" ht="60" customHeight="1" x14ac:dyDescent="0.15">
      <c r="A12" s="1145"/>
      <c r="B12" s="1151" t="s">
        <v>964</v>
      </c>
      <c r="C12" s="1177">
        <f>'[2]Receita-Despesa'!$T$119</f>
        <v>1281119.19</v>
      </c>
      <c r="D12" s="1177">
        <f>+'[3]sta helena'!$O$333</f>
        <v>1247412.2191666667</v>
      </c>
      <c r="E12" s="1186">
        <f>'Receita-Despesa'!T119</f>
        <v>1221961.19</v>
      </c>
      <c r="F12" s="1184">
        <f t="shared" si="0"/>
        <v>-25451.029166666791</v>
      </c>
      <c r="G12" s="1187">
        <f t="shared" si="1"/>
        <v>-2.040306225609153E-2</v>
      </c>
      <c r="H12" s="1443" t="s">
        <v>1442</v>
      </c>
      <c r="I12" s="1444"/>
      <c r="J12" s="1444"/>
      <c r="K12" s="1444"/>
      <c r="L12" s="1444"/>
      <c r="M12" s="1444"/>
      <c r="N12" s="1444"/>
      <c r="O12" s="1445"/>
    </row>
    <row r="13" spans="1:22" s="1147" customFormat="1" ht="60" customHeight="1" x14ac:dyDescent="0.15">
      <c r="A13" s="1145"/>
      <c r="B13" s="1151" t="s">
        <v>965</v>
      </c>
      <c r="C13" s="1177">
        <f>'[2]Receita-Despesa'!$T$223+'[2]Receita-Despesa'!$T$224+'[2]Receita-Despesa'!$T$235+'[2]Receita-Despesa'!$T$246</f>
        <v>598266</v>
      </c>
      <c r="D13" s="1177">
        <f>'[3]sta helena'!$O$338+'[3]sta helena'!$O$339+'[3]sta helena'!$O$340+'[3]sta helena'!$O$341</f>
        <v>591176.82416666648</v>
      </c>
      <c r="E13" s="1186">
        <f>'Receita-Despesa'!T223+'Receita-Despesa'!T224+'Receita-Despesa'!T235+'Receita-Despesa'!T246</f>
        <v>591816.32405251148</v>
      </c>
      <c r="F13" s="1184">
        <f t="shared" si="0"/>
        <v>639.49988584499806</v>
      </c>
      <c r="G13" s="1187">
        <f t="shared" si="1"/>
        <v>1.081740453453074E-3</v>
      </c>
      <c r="H13" s="1443" t="s">
        <v>1443</v>
      </c>
      <c r="I13" s="1444"/>
      <c r="J13" s="1444"/>
      <c r="K13" s="1444"/>
      <c r="L13" s="1444"/>
      <c r="M13" s="1444"/>
      <c r="N13" s="1444"/>
      <c r="O13" s="1445"/>
    </row>
    <row r="14" spans="1:22" s="1147" customFormat="1" ht="42.75" customHeight="1" x14ac:dyDescent="0.15">
      <c r="A14" s="1145"/>
      <c r="B14" s="1151" t="s">
        <v>966</v>
      </c>
      <c r="C14" s="1177">
        <f>'[2]Receita-Despesa'!$T$252+'[2]Receita-Despesa'!$T$253+'[2]Receita-Despesa'!$T$254</f>
        <v>68364</v>
      </c>
      <c r="D14" s="1177">
        <f>'[3]sta helena'!$O$342+'[3]sta helena'!$O$343+'[3]sta helena'!$O$344</f>
        <v>63881.756666666661</v>
      </c>
      <c r="E14" s="1186">
        <f>'Receita-Despesa'!T252+'Receita-Despesa'!T253+'Receita-Despesa'!T254</f>
        <v>71495.34246575342</v>
      </c>
      <c r="F14" s="1184">
        <f t="shared" si="0"/>
        <v>7613.5857990867589</v>
      </c>
      <c r="G14" s="1185">
        <f t="shared" si="1"/>
        <v>0.11918247393875299</v>
      </c>
      <c r="H14" s="1443" t="s">
        <v>1147</v>
      </c>
      <c r="I14" s="1444"/>
      <c r="J14" s="1444"/>
      <c r="K14" s="1444"/>
      <c r="L14" s="1444"/>
      <c r="M14" s="1444"/>
      <c r="N14" s="1444"/>
      <c r="O14" s="1445"/>
    </row>
    <row r="15" spans="1:22" s="1147" customFormat="1" ht="29.25" customHeight="1" x14ac:dyDescent="0.15">
      <c r="A15" s="1145"/>
      <c r="B15" s="1151" t="s">
        <v>967</v>
      </c>
      <c r="C15" s="1177">
        <f>'[2]Receita-Despesa'!$T$255+'[2]Receita-Despesa'!$T$261+'[2]Receita-Despesa'!$T$267+'[2]Receita-Despesa'!$T$273+'[2]Receita-Despesa'!$T$289+'[2]Receita-Despesa'!$T$293+'[2]Receita-Despesa'!$T$295+'[2]Receita-Despesa'!$T$299+'[2]Receita-Despesa'!$T$301</f>
        <v>308887.01113333332</v>
      </c>
      <c r="D15" s="1177">
        <f>'[3]sta helena'!$O$345+'[3]sta helena'!$O$346+'[3]sta helena'!$O$347+'[3]sta helena'!$O$348+'[3]sta helena'!$O$354+'[3]sta helena'!$O$358+'[3]sta helena'!$O$360</f>
        <v>425346.58833333332</v>
      </c>
      <c r="E15" s="1186">
        <f>'Receita-Despesa'!T255+'Receita-Despesa'!T261+'Receita-Despesa'!T267+'Receita-Despesa'!T273+'Receita-Despesa'!T289+'Receita-Despesa'!T293+'Receita-Despesa'!T299+'Receita-Despesa'!T295+'Receita-Despesa'!T301</f>
        <v>314012.25</v>
      </c>
      <c r="F15" s="1184">
        <f t="shared" si="0"/>
        <v>-111334.33833333332</v>
      </c>
      <c r="G15" s="1185">
        <f t="shared" si="1"/>
        <v>-0.26174969163284656</v>
      </c>
      <c r="H15" s="1443" t="s">
        <v>1156</v>
      </c>
      <c r="I15" s="1444"/>
      <c r="J15" s="1444"/>
      <c r="K15" s="1444"/>
      <c r="L15" s="1444"/>
      <c r="M15" s="1444"/>
      <c r="N15" s="1444"/>
      <c r="O15" s="1445"/>
    </row>
    <row r="16" spans="1:22" s="1147" customFormat="1" ht="10.5" customHeight="1" x14ac:dyDescent="0.15">
      <c r="A16" s="1145"/>
      <c r="B16" s="1152"/>
      <c r="C16" s="1153"/>
      <c r="D16" s="1153"/>
      <c r="E16" s="1188"/>
      <c r="F16" s="1188"/>
      <c r="G16" s="1189"/>
      <c r="H16" s="1154"/>
      <c r="I16" s="1154"/>
      <c r="J16" s="1154"/>
      <c r="K16" s="1154"/>
      <c r="L16" s="1154"/>
      <c r="M16" s="1154"/>
      <c r="N16" s="1154"/>
      <c r="O16" s="1154"/>
    </row>
    <row r="17" spans="1:15" s="1147" customFormat="1" ht="35.1" customHeight="1" x14ac:dyDescent="0.15">
      <c r="A17" s="1145"/>
      <c r="B17" s="1155" t="s">
        <v>968</v>
      </c>
      <c r="C17" s="1156">
        <f>SUM(C10:C15)</f>
        <v>3283770.6587283476</v>
      </c>
      <c r="D17" s="1156">
        <f>SUM(D10:D15)</f>
        <v>3411502.0741666672</v>
      </c>
      <c r="E17" s="1190">
        <f>SUM(E10:E15)</f>
        <v>3255695.0420503807</v>
      </c>
      <c r="F17" s="1191">
        <f t="shared" si="0"/>
        <v>-155807.03211628646</v>
      </c>
      <c r="G17" s="1192">
        <f t="shared" si="1"/>
        <v>-4.5671094060332845E-2</v>
      </c>
      <c r="H17" s="1157"/>
      <c r="I17" s="1446" t="s">
        <v>978</v>
      </c>
      <c r="J17" s="1447" t="s">
        <v>969</v>
      </c>
      <c r="K17" s="1447"/>
      <c r="L17" s="1178">
        <f>'Receita-Despesa'!T38</f>
        <v>250000</v>
      </c>
      <c r="M17" s="1157"/>
      <c r="N17" s="1158" t="s">
        <v>970</v>
      </c>
      <c r="O17" s="1178">
        <f>'Receita-Despesa'!S38</f>
        <v>3000000</v>
      </c>
    </row>
    <row r="18" spans="1:15" s="1147" customFormat="1" ht="12" customHeight="1" x14ac:dyDescent="0.15">
      <c r="A18" s="1145"/>
      <c r="B18" s="1159"/>
      <c r="C18" s="1160"/>
      <c r="D18" s="1160"/>
      <c r="E18" s="1193"/>
      <c r="F18" s="1193"/>
      <c r="G18" s="1189"/>
      <c r="H18" s="1161"/>
      <c r="I18" s="1446"/>
      <c r="J18" s="1162"/>
      <c r="K18" s="1162"/>
      <c r="L18" s="1162"/>
      <c r="M18" s="1162"/>
      <c r="N18" s="1162"/>
      <c r="O18" s="1162"/>
    </row>
    <row r="19" spans="1:15" s="1147" customFormat="1" ht="35.1" customHeight="1" x14ac:dyDescent="0.15">
      <c r="A19" s="1145"/>
      <c r="B19" s="1155" t="s">
        <v>971</v>
      </c>
      <c r="C19" s="1163">
        <f>C9-C17</f>
        <v>327.07127165235579</v>
      </c>
      <c r="D19" s="1163">
        <f>D9-D17</f>
        <v>-128868.35500000045</v>
      </c>
      <c r="E19" s="1194">
        <f>E9-E17</f>
        <v>21772.687949619256</v>
      </c>
      <c r="F19" s="1195" t="s">
        <v>972</v>
      </c>
      <c r="G19" s="1196">
        <f>E19/E9</f>
        <v>6.6431433482395438E-3</v>
      </c>
      <c r="I19" s="1446"/>
      <c r="J19" s="1448" t="s">
        <v>973</v>
      </c>
      <c r="K19" s="1448"/>
      <c r="L19" s="1448"/>
      <c r="M19" s="1449">
        <f>'Receita-Despesa'!S306</f>
        <v>261272.2553954348</v>
      </c>
      <c r="N19" s="1449"/>
      <c r="O19" s="1449"/>
    </row>
    <row r="20" spans="1:15" s="1147" customFormat="1" ht="9" customHeight="1" x14ac:dyDescent="0.15">
      <c r="A20" s="1145"/>
      <c r="B20" s="1148"/>
      <c r="H20" s="1136"/>
      <c r="I20" s="1136"/>
      <c r="J20" s="1136"/>
      <c r="K20" s="1136"/>
      <c r="L20" s="1136"/>
      <c r="M20" s="1136"/>
      <c r="N20" s="1136"/>
      <c r="O20" s="1136"/>
    </row>
    <row r="21" spans="1:15" s="1147" customFormat="1" ht="15" x14ac:dyDescent="0.15">
      <c r="A21" s="1145"/>
      <c r="B21" s="1164"/>
      <c r="E21" s="1165"/>
      <c r="H21" s="1136"/>
      <c r="I21" s="1136"/>
      <c r="J21" s="1136"/>
      <c r="K21" s="1136"/>
      <c r="L21" s="1136"/>
      <c r="M21" s="1136"/>
      <c r="N21" s="1136"/>
      <c r="O21" s="1166"/>
    </row>
    <row r="22" spans="1:15" s="1147" customFormat="1" ht="15.75" x14ac:dyDescent="0.15">
      <c r="A22" s="1145"/>
      <c r="B22" s="1167" t="s">
        <v>979</v>
      </c>
    </row>
    <row r="23" spans="1:15" s="1147" customFormat="1" ht="15.75" x14ac:dyDescent="0.15">
      <c r="A23" s="1145"/>
      <c r="B23" s="1168" t="s">
        <v>980</v>
      </c>
    </row>
    <row r="24" spans="1:15" s="1147" customFormat="1" ht="15.75" x14ac:dyDescent="0.15">
      <c r="A24" s="1145"/>
      <c r="B24" s="1168" t="s">
        <v>981</v>
      </c>
      <c r="J24" s="1169"/>
    </row>
    <row r="25" spans="1:15" s="1147" customFormat="1" ht="15.75" x14ac:dyDescent="0.15">
      <c r="A25" s="1145"/>
      <c r="B25" s="1168" t="s">
        <v>982</v>
      </c>
    </row>
    <row r="26" spans="1:15" s="1147" customFormat="1" ht="15.75" x14ac:dyDescent="0.15">
      <c r="A26" s="1145"/>
      <c r="B26" s="1168" t="s">
        <v>983</v>
      </c>
    </row>
    <row r="27" spans="1:15" s="1172" customFormat="1" x14ac:dyDescent="0.15">
      <c r="A27" s="1170"/>
      <c r="B27" s="1171"/>
    </row>
  </sheetData>
  <sheetProtection formatCells="0" formatColumns="0" formatRows="0" insertColumns="0" insertRows="0" insertHyperlinks="0" deleteColumns="0" deleteRows="0" sort="0" autoFilter="0" pivotTables="0"/>
  <mergeCells count="16">
    <mergeCell ref="M3:O3"/>
    <mergeCell ref="H7:O7"/>
    <mergeCell ref="H9:O9"/>
    <mergeCell ref="B1:O1"/>
    <mergeCell ref="B2:O2"/>
    <mergeCell ref="I17:I19"/>
    <mergeCell ref="J17:K17"/>
    <mergeCell ref="J19:L19"/>
    <mergeCell ref="M19:O19"/>
    <mergeCell ref="H15:O15"/>
    <mergeCell ref="P10:V10"/>
    <mergeCell ref="H11:O11"/>
    <mergeCell ref="H12:O12"/>
    <mergeCell ref="H13:O13"/>
    <mergeCell ref="H14:O14"/>
    <mergeCell ref="H10:O10"/>
  </mergeCells>
  <printOptions horizontalCentered="1" verticalCentered="1"/>
  <pageMargins left="0.23622047244094491" right="0.23622047244094491" top="0.38" bottom="0.36" header="0.31496062992125984" footer="0.31496062992125984"/>
  <pageSetup paperSize="9" scale="64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9">
    <tabColor theme="8" tint="-0.499984740745262"/>
    <pageSetUpPr fitToPage="1"/>
  </sheetPr>
  <dimension ref="A1:M466"/>
  <sheetViews>
    <sheetView showGridLines="0" zoomScale="85" zoomScaleNormal="85" zoomScaleSheetLayoutView="100" workbookViewId="0">
      <selection activeCell="A6" sqref="A6:F6"/>
    </sheetView>
  </sheetViews>
  <sheetFormatPr defaultColWidth="14.625" defaultRowHeight="18.75" x14ac:dyDescent="0.15"/>
  <cols>
    <col min="1" max="1" width="2.625" style="364" customWidth="1"/>
    <col min="2" max="2" width="2.875" style="364" customWidth="1"/>
    <col min="3" max="3" width="3.125" style="364" customWidth="1"/>
    <col min="4" max="4" width="68" style="364" customWidth="1"/>
    <col min="5" max="6" width="1.875" style="364" bestFit="1" customWidth="1"/>
    <col min="7" max="8" width="25.875" style="520" customWidth="1"/>
    <col min="9" max="9" width="2" style="364" customWidth="1"/>
    <col min="10" max="10" width="130" style="469" hidden="1" customWidth="1"/>
    <col min="11" max="13" width="14.625" style="364"/>
    <col min="14" max="14" width="3.875" style="364" customWidth="1"/>
    <col min="15" max="16384" width="14.625" style="364"/>
  </cols>
  <sheetData>
    <row r="1" spans="1:10" s="361" customFormat="1" ht="21" x14ac:dyDescent="0.15">
      <c r="A1" s="758"/>
      <c r="B1" s="1459" t="s">
        <v>937</v>
      </c>
      <c r="C1" s="1459"/>
      <c r="D1" s="1459"/>
      <c r="E1" s="1459"/>
      <c r="F1" s="1459"/>
      <c r="G1" s="1459"/>
      <c r="H1" s="1459"/>
      <c r="J1" s="362"/>
    </row>
    <row r="2" spans="1:10" s="361" customFormat="1" ht="18.75" customHeight="1" x14ac:dyDescent="0.15">
      <c r="A2" s="1459" t="s">
        <v>292</v>
      </c>
      <c r="B2" s="1459"/>
      <c r="C2" s="1459"/>
      <c r="D2" s="1459"/>
      <c r="E2" s="1459"/>
      <c r="F2" s="1459"/>
      <c r="G2" s="1459"/>
      <c r="H2" s="1459"/>
      <c r="J2" s="362"/>
    </row>
    <row r="3" spans="1:10" s="361" customFormat="1" ht="18.75" customHeight="1" x14ac:dyDescent="0.15">
      <c r="A3" s="1459"/>
      <c r="B3" s="1459"/>
      <c r="C3" s="1459"/>
      <c r="D3" s="1459"/>
      <c r="E3" s="1459"/>
      <c r="F3" s="1459"/>
      <c r="G3" s="1459"/>
      <c r="H3" s="1459"/>
      <c r="J3" s="362"/>
    </row>
    <row r="4" spans="1:10" s="361" customFormat="1" ht="18.75" customHeight="1" x14ac:dyDescent="0.15">
      <c r="A4" s="1459"/>
      <c r="B4" s="1459"/>
      <c r="C4" s="1459"/>
      <c r="D4" s="1459"/>
      <c r="E4" s="1459"/>
      <c r="F4" s="1459"/>
      <c r="G4" s="1459"/>
      <c r="H4" s="1459"/>
      <c r="J4" s="362"/>
    </row>
    <row r="5" spans="1:10" s="361" customFormat="1" ht="12" customHeight="1" thickBot="1" x14ac:dyDescent="0.2">
      <c r="A5" s="1469"/>
      <c r="B5" s="1469"/>
      <c r="C5" s="1469"/>
      <c r="D5" s="1469"/>
      <c r="E5" s="1469"/>
      <c r="F5" s="1469"/>
      <c r="G5" s="1469"/>
      <c r="H5" s="1469"/>
      <c r="J5" s="362"/>
    </row>
    <row r="6" spans="1:10" s="361" customFormat="1" ht="31.5" customHeight="1" x14ac:dyDescent="0.15">
      <c r="A6" s="1472" t="str">
        <f>'Atividade Assistencial'!A3:F3</f>
        <v>Dependência: HOSPITAL DE URGENCIA DA REGIÃO SUDOESTE- HURSO</v>
      </c>
      <c r="B6" s="1473"/>
      <c r="C6" s="1473"/>
      <c r="D6" s="1473"/>
      <c r="E6" s="1473"/>
      <c r="F6" s="1474"/>
      <c r="G6" s="1465" t="s">
        <v>699</v>
      </c>
      <c r="H6" s="1466"/>
      <c r="J6" s="362"/>
    </row>
    <row r="7" spans="1:10" s="361" customFormat="1" x14ac:dyDescent="0.15">
      <c r="A7" s="1460" t="str">
        <f>'Atividade Assistencial'!A4:C4</f>
        <v>Diretor: REGINALDO COSTA BIFFE</v>
      </c>
      <c r="B7" s="1461"/>
      <c r="C7" s="1461"/>
      <c r="D7" s="1461"/>
      <c r="E7" s="1461"/>
      <c r="F7" s="1462"/>
      <c r="G7" s="1463"/>
      <c r="H7" s="1464"/>
      <c r="J7" s="363" t="s">
        <v>422</v>
      </c>
    </row>
    <row r="8" spans="1:10" x14ac:dyDescent="0.15">
      <c r="A8" s="1475" t="str">
        <f>'Atividade Assistencial'!A5:C5</f>
        <v>Cidade: SANTA HELENA DE GOIÁS</v>
      </c>
      <c r="B8" s="1476"/>
      <c r="C8" s="1476"/>
      <c r="D8" s="1476"/>
      <c r="E8" s="1476"/>
      <c r="F8" s="1477"/>
      <c r="G8" s="1467" t="s">
        <v>989</v>
      </c>
      <c r="H8" s="1468"/>
      <c r="J8" s="365" t="s">
        <v>423</v>
      </c>
    </row>
    <row r="9" spans="1:10" x14ac:dyDescent="0.15">
      <c r="A9" s="1478" t="str">
        <f>'Atividade Assistencial'!A6:C6</f>
        <v>UF: GO</v>
      </c>
      <c r="B9" s="1479"/>
      <c r="C9" s="1479"/>
      <c r="D9" s="1479"/>
      <c r="E9" s="1479"/>
      <c r="F9" s="1480"/>
      <c r="G9" s="759" t="s">
        <v>289</v>
      </c>
      <c r="H9" s="760" t="s">
        <v>293</v>
      </c>
      <c r="J9" s="366" t="s">
        <v>421</v>
      </c>
    </row>
    <row r="10" spans="1:10" x14ac:dyDescent="0.15">
      <c r="A10" s="767" t="s">
        <v>0</v>
      </c>
      <c r="B10" s="768"/>
      <c r="C10" s="768"/>
      <c r="D10" s="768"/>
      <c r="E10" s="768"/>
      <c r="F10" s="768"/>
      <c r="G10" s="769" t="s">
        <v>390</v>
      </c>
      <c r="H10" s="770">
        <v>12</v>
      </c>
      <c r="J10" s="366" t="s">
        <v>424</v>
      </c>
    </row>
    <row r="11" spans="1:10" s="312" customFormat="1" ht="13.5" customHeight="1" x14ac:dyDescent="0.15">
      <c r="A11" s="771"/>
      <c r="B11" s="772" t="s">
        <v>160</v>
      </c>
      <c r="C11" s="742"/>
      <c r="D11" s="743"/>
      <c r="E11" s="742"/>
      <c r="F11" s="742"/>
      <c r="G11" s="743"/>
      <c r="H11" s="773"/>
      <c r="J11" s="367"/>
    </row>
    <row r="12" spans="1:10" ht="13.5" customHeight="1" x14ac:dyDescent="0.15">
      <c r="A12" s="762"/>
      <c r="B12" s="368"/>
      <c r="C12" s="369" t="s">
        <v>1</v>
      </c>
      <c r="D12" s="370"/>
      <c r="E12" s="371"/>
      <c r="F12" s="372"/>
      <c r="G12" s="825">
        <f>'Atividade Assistencial'!R9</f>
        <v>8</v>
      </c>
      <c r="H12" s="373" t="s">
        <v>3</v>
      </c>
      <c r="J12" s="374"/>
    </row>
    <row r="13" spans="1:10" ht="13.5" customHeight="1" x14ac:dyDescent="0.15">
      <c r="A13" s="762"/>
      <c r="B13" s="368"/>
      <c r="C13" s="369" t="s">
        <v>4</v>
      </c>
      <c r="D13" s="370"/>
      <c r="E13" s="371"/>
      <c r="F13" s="372"/>
      <c r="G13" s="826">
        <f>'Atividade Assistencial'!R10</f>
        <v>8</v>
      </c>
      <c r="H13" s="375" t="s">
        <v>3</v>
      </c>
      <c r="J13" s="374"/>
    </row>
    <row r="14" spans="1:10" ht="13.5" customHeight="1" x14ac:dyDescent="0.15">
      <c r="A14" s="762"/>
      <c r="B14" s="368"/>
      <c r="C14" s="369" t="s">
        <v>5</v>
      </c>
      <c r="D14" s="370"/>
      <c r="E14" s="371"/>
      <c r="F14" s="372"/>
      <c r="G14" s="826">
        <f>'Atividade Assistencial'!R11</f>
        <v>18</v>
      </c>
      <c r="H14" s="375" t="s">
        <v>3</v>
      </c>
      <c r="J14" s="374"/>
    </row>
    <row r="15" spans="1:10" ht="13.5" customHeight="1" x14ac:dyDescent="0.15">
      <c r="A15" s="762"/>
      <c r="B15" s="368"/>
      <c r="C15" s="369" t="s">
        <v>6</v>
      </c>
      <c r="D15" s="370"/>
      <c r="E15" s="371"/>
      <c r="F15" s="372"/>
      <c r="G15" s="826">
        <f>'Atividade Assistencial'!R12</f>
        <v>0</v>
      </c>
      <c r="H15" s="375" t="s">
        <v>3</v>
      </c>
      <c r="J15" s="374"/>
    </row>
    <row r="16" spans="1:10" ht="13.5" customHeight="1" x14ac:dyDescent="0.15">
      <c r="A16" s="762"/>
      <c r="B16" s="368"/>
      <c r="C16" s="369" t="s">
        <v>7</v>
      </c>
      <c r="D16" s="370"/>
      <c r="E16" s="371"/>
      <c r="F16" s="372"/>
      <c r="G16" s="826">
        <f>'Atividade Assistencial'!R13</f>
        <v>10</v>
      </c>
      <c r="H16" s="375" t="s">
        <v>3</v>
      </c>
      <c r="J16" s="374"/>
    </row>
    <row r="17" spans="1:13" ht="13.5" customHeight="1" x14ac:dyDescent="0.15">
      <c r="A17" s="762"/>
      <c r="B17" s="368"/>
      <c r="C17" s="369" t="s">
        <v>8</v>
      </c>
      <c r="D17" s="370"/>
      <c r="E17" s="371"/>
      <c r="F17" s="372"/>
      <c r="G17" s="826">
        <f>'Atividade Assistencial'!R14</f>
        <v>10</v>
      </c>
      <c r="H17" s="375" t="s">
        <v>3</v>
      </c>
      <c r="J17" s="374"/>
    </row>
    <row r="18" spans="1:13" ht="13.5" customHeight="1" x14ac:dyDescent="0.15">
      <c r="A18" s="762"/>
      <c r="B18" s="368"/>
      <c r="C18" s="369" t="s">
        <v>9</v>
      </c>
      <c r="D18" s="370"/>
      <c r="E18" s="371"/>
      <c r="F18" s="372"/>
      <c r="G18" s="826">
        <f>'Atividade Assistencial'!R15</f>
        <v>0</v>
      </c>
      <c r="H18" s="375" t="s">
        <v>3</v>
      </c>
      <c r="J18" s="374"/>
    </row>
    <row r="19" spans="1:13" ht="13.5" customHeight="1" x14ac:dyDescent="0.15">
      <c r="A19" s="762"/>
      <c r="B19" s="368"/>
      <c r="C19" s="369" t="s">
        <v>347</v>
      </c>
      <c r="D19" s="370"/>
      <c r="E19" s="371"/>
      <c r="F19" s="372"/>
      <c r="G19" s="826">
        <f>'Atividade Assistencial'!R16</f>
        <v>0</v>
      </c>
      <c r="H19" s="375" t="s">
        <v>3</v>
      </c>
      <c r="J19" s="374"/>
    </row>
    <row r="20" spans="1:13" ht="13.5" customHeight="1" x14ac:dyDescent="0.15">
      <c r="A20" s="762"/>
      <c r="B20" s="368"/>
      <c r="C20" s="369" t="s">
        <v>331</v>
      </c>
      <c r="D20" s="370"/>
      <c r="E20" s="371"/>
      <c r="F20" s="372"/>
      <c r="G20" s="826">
        <f>'Atividade Assistencial'!R17</f>
        <v>35</v>
      </c>
      <c r="H20" s="375" t="s">
        <v>3</v>
      </c>
      <c r="J20" s="374"/>
    </row>
    <row r="21" spans="1:13" ht="13.5" customHeight="1" x14ac:dyDescent="0.15">
      <c r="A21" s="762"/>
      <c r="B21" s="368"/>
      <c r="C21" s="376" t="s">
        <v>330</v>
      </c>
      <c r="D21" s="377"/>
      <c r="E21" s="378"/>
      <c r="F21" s="379"/>
      <c r="G21" s="826">
        <f>'Atividade Assistencial'!R18</f>
        <v>0</v>
      </c>
      <c r="H21" s="375" t="s">
        <v>3</v>
      </c>
      <c r="J21" s="374"/>
    </row>
    <row r="22" spans="1:13" ht="13.5" customHeight="1" x14ac:dyDescent="0.15">
      <c r="A22" s="762"/>
      <c r="B22" s="370"/>
      <c r="C22" s="380" t="s">
        <v>10</v>
      </c>
      <c r="D22" s="377"/>
      <c r="E22" s="370"/>
      <c r="F22" s="381"/>
      <c r="G22" s="827">
        <f>IF(SUM(G12:G21)=0,0,SUM(G12:G21))</f>
        <v>89</v>
      </c>
      <c r="H22" s="375" t="s">
        <v>3</v>
      </c>
      <c r="J22" s="383"/>
    </row>
    <row r="23" spans="1:13" ht="13.5" customHeight="1" x14ac:dyDescent="0.15">
      <c r="A23" s="762"/>
      <c r="B23" s="772" t="s">
        <v>277</v>
      </c>
      <c r="C23" s="742"/>
      <c r="D23" s="742"/>
      <c r="E23" s="742"/>
      <c r="F23" s="742"/>
      <c r="G23" s="743"/>
      <c r="H23" s="773"/>
      <c r="J23" s="384"/>
      <c r="K23" s="385"/>
      <c r="L23" s="385"/>
      <c r="M23" s="385"/>
    </row>
    <row r="24" spans="1:13" ht="13.5" customHeight="1" x14ac:dyDescent="0.15">
      <c r="A24" s="762"/>
      <c r="B24" s="368"/>
      <c r="C24" s="369" t="s">
        <v>270</v>
      </c>
      <c r="D24" s="370"/>
      <c r="E24" s="371"/>
      <c r="F24" s="372"/>
      <c r="G24" s="825">
        <f>H24/$H$10</f>
        <v>195.20000000000002</v>
      </c>
      <c r="H24" s="386">
        <f>'Atividade Assistencial'!Q21</f>
        <v>2342.4</v>
      </c>
      <c r="J24" s="387"/>
    </row>
    <row r="25" spans="1:13" ht="13.5" customHeight="1" x14ac:dyDescent="0.15">
      <c r="A25" s="762"/>
      <c r="B25" s="368"/>
      <c r="C25" s="369" t="s">
        <v>271</v>
      </c>
      <c r="D25" s="370"/>
      <c r="E25" s="371"/>
      <c r="F25" s="372"/>
      <c r="G25" s="826">
        <f t="shared" ref="G25:G33" si="0">H25/$H$10</f>
        <v>122</v>
      </c>
      <c r="H25" s="388">
        <f>'Atividade Assistencial'!Q22</f>
        <v>1464</v>
      </c>
      <c r="J25" s="387"/>
    </row>
    <row r="26" spans="1:13" ht="13.5" customHeight="1" x14ac:dyDescent="0.15">
      <c r="A26" s="762"/>
      <c r="B26" s="368"/>
      <c r="C26" s="369" t="s">
        <v>272</v>
      </c>
      <c r="D26" s="370"/>
      <c r="E26" s="371"/>
      <c r="F26" s="372"/>
      <c r="G26" s="826">
        <f t="shared" si="0"/>
        <v>439.2</v>
      </c>
      <c r="H26" s="388">
        <f>'Atividade Assistencial'!Q23</f>
        <v>5270.4</v>
      </c>
      <c r="J26" s="387"/>
    </row>
    <row r="27" spans="1:13" ht="13.5" customHeight="1" x14ac:dyDescent="0.15">
      <c r="A27" s="762"/>
      <c r="B27" s="368"/>
      <c r="C27" s="369" t="s">
        <v>273</v>
      </c>
      <c r="D27" s="370"/>
      <c r="E27" s="371"/>
      <c r="F27" s="372"/>
      <c r="G27" s="826">
        <f t="shared" si="0"/>
        <v>0</v>
      </c>
      <c r="H27" s="388">
        <f>'Atividade Assistencial'!Q24</f>
        <v>0</v>
      </c>
      <c r="J27" s="387"/>
    </row>
    <row r="28" spans="1:13" ht="13.5" customHeight="1" x14ac:dyDescent="0.15">
      <c r="A28" s="762"/>
      <c r="B28" s="368"/>
      <c r="C28" s="369" t="s">
        <v>274</v>
      </c>
      <c r="D28" s="370"/>
      <c r="E28" s="371"/>
      <c r="F28" s="372"/>
      <c r="G28" s="826">
        <f t="shared" si="0"/>
        <v>274.5</v>
      </c>
      <c r="H28" s="388">
        <f>'Atividade Assistencial'!Q25</f>
        <v>3294</v>
      </c>
      <c r="J28" s="387"/>
    </row>
    <row r="29" spans="1:13" ht="13.5" customHeight="1" x14ac:dyDescent="0.15">
      <c r="A29" s="762"/>
      <c r="B29" s="368"/>
      <c r="C29" s="369" t="s">
        <v>275</v>
      </c>
      <c r="D29" s="370"/>
      <c r="E29" s="371"/>
      <c r="F29" s="372"/>
      <c r="G29" s="826">
        <f t="shared" si="0"/>
        <v>240.95000000000005</v>
      </c>
      <c r="H29" s="388">
        <f>'Atividade Assistencial'!Q26</f>
        <v>2891.4000000000005</v>
      </c>
      <c r="J29" s="387"/>
    </row>
    <row r="30" spans="1:13" ht="13.5" customHeight="1" x14ac:dyDescent="0.15">
      <c r="A30" s="762"/>
      <c r="B30" s="368"/>
      <c r="C30" s="369" t="s">
        <v>276</v>
      </c>
      <c r="D30" s="370"/>
      <c r="E30" s="371"/>
      <c r="F30" s="372"/>
      <c r="G30" s="826">
        <f t="shared" si="0"/>
        <v>0</v>
      </c>
      <c r="H30" s="388">
        <f>'Atividade Assistencial'!Q27</f>
        <v>0</v>
      </c>
      <c r="J30" s="387"/>
    </row>
    <row r="31" spans="1:13" ht="13.5" customHeight="1" x14ac:dyDescent="0.15">
      <c r="A31" s="762"/>
      <c r="B31" s="368"/>
      <c r="C31" s="369" t="s">
        <v>348</v>
      </c>
      <c r="D31" s="370"/>
      <c r="E31" s="371"/>
      <c r="F31" s="372"/>
      <c r="G31" s="826">
        <f t="shared" si="0"/>
        <v>0</v>
      </c>
      <c r="H31" s="388">
        <f>'Atividade Assistencial'!Q28</f>
        <v>0</v>
      </c>
      <c r="J31" s="387"/>
    </row>
    <row r="32" spans="1:13" ht="13.5" customHeight="1" x14ac:dyDescent="0.15">
      <c r="A32" s="762"/>
      <c r="B32" s="368"/>
      <c r="C32" s="369" t="s">
        <v>332</v>
      </c>
      <c r="D32" s="370"/>
      <c r="E32" s="371"/>
      <c r="F32" s="372"/>
      <c r="G32" s="826">
        <f t="shared" si="0"/>
        <v>918.05000000000018</v>
      </c>
      <c r="H32" s="388">
        <f>'Atividade Assistencial'!Q29</f>
        <v>11016.600000000002</v>
      </c>
      <c r="J32" s="387"/>
    </row>
    <row r="33" spans="1:10" ht="13.5" customHeight="1" x14ac:dyDescent="0.15">
      <c r="A33" s="762"/>
      <c r="B33" s="368"/>
      <c r="C33" s="376" t="s">
        <v>333</v>
      </c>
      <c r="D33" s="377"/>
      <c r="E33" s="378"/>
      <c r="F33" s="379"/>
      <c r="G33" s="826">
        <f t="shared" si="0"/>
        <v>0</v>
      </c>
      <c r="H33" s="388">
        <f>'Atividade Assistencial'!Q30</f>
        <v>0</v>
      </c>
      <c r="J33" s="387"/>
    </row>
    <row r="34" spans="1:10" ht="13.5" customHeight="1" x14ac:dyDescent="0.15">
      <c r="A34" s="762"/>
      <c r="B34" s="370"/>
      <c r="C34" s="380" t="s">
        <v>278</v>
      </c>
      <c r="D34" s="377"/>
      <c r="E34" s="370"/>
      <c r="F34" s="381"/>
      <c r="G34" s="827">
        <f>IF(SUM(G24:G33)=0,0,SUM(G24:G33))</f>
        <v>2189.9000000000005</v>
      </c>
      <c r="H34" s="389">
        <f>IF(SUM(H24:H33)=0,0,SUM(H24:H33))</f>
        <v>26278.800000000003</v>
      </c>
      <c r="J34" s="390"/>
    </row>
    <row r="35" spans="1:10" s="312" customFormat="1" ht="13.5" customHeight="1" x14ac:dyDescent="0.15">
      <c r="A35" s="761"/>
      <c r="B35" s="772" t="s">
        <v>163</v>
      </c>
      <c r="C35" s="742"/>
      <c r="D35" s="742"/>
      <c r="E35" s="742" t="s">
        <v>2</v>
      </c>
      <c r="F35" s="742"/>
      <c r="G35" s="774"/>
      <c r="H35" s="775"/>
      <c r="J35" s="367"/>
    </row>
    <row r="36" spans="1:10" ht="13.5" customHeight="1" x14ac:dyDescent="0.15">
      <c r="A36" s="762"/>
      <c r="B36" s="368"/>
      <c r="C36" s="772" t="s">
        <v>11</v>
      </c>
      <c r="D36" s="768"/>
      <c r="E36" s="768"/>
      <c r="F36" s="768"/>
      <c r="G36" s="776"/>
      <c r="H36" s="777"/>
      <c r="J36" s="367"/>
    </row>
    <row r="37" spans="1:10" ht="13.5" customHeight="1" x14ac:dyDescent="0.15">
      <c r="A37" s="762"/>
      <c r="B37" s="368"/>
      <c r="C37" s="392"/>
      <c r="D37" s="369" t="s">
        <v>12</v>
      </c>
      <c r="E37" s="393" t="s">
        <v>2</v>
      </c>
      <c r="F37" s="394"/>
      <c r="G37" s="825">
        <f>H37/$H$10</f>
        <v>0</v>
      </c>
      <c r="H37" s="386">
        <f>'Atividade Assistencial'!Q34</f>
        <v>0</v>
      </c>
      <c r="J37" s="387"/>
    </row>
    <row r="38" spans="1:10" ht="13.5" customHeight="1" x14ac:dyDescent="0.15">
      <c r="A38" s="762"/>
      <c r="B38" s="368"/>
      <c r="C38" s="392"/>
      <c r="D38" s="369" t="s">
        <v>258</v>
      </c>
      <c r="E38" s="371" t="s">
        <v>2</v>
      </c>
      <c r="F38" s="372"/>
      <c r="G38" s="826">
        <f>H38/$H$10</f>
        <v>0</v>
      </c>
      <c r="H38" s="388">
        <f>'Atividade Assistencial'!Q35</f>
        <v>0</v>
      </c>
      <c r="J38" s="387"/>
    </row>
    <row r="39" spans="1:10" ht="13.5" customHeight="1" x14ac:dyDescent="0.15">
      <c r="A39" s="762"/>
      <c r="B39" s="368"/>
      <c r="C39" s="392"/>
      <c r="D39" s="369" t="s">
        <v>259</v>
      </c>
      <c r="E39" s="371" t="s">
        <v>2</v>
      </c>
      <c r="F39" s="371"/>
      <c r="G39" s="826">
        <f>H39/$H$10</f>
        <v>0</v>
      </c>
      <c r="H39" s="388">
        <f>'Atividade Assistencial'!Q36</f>
        <v>0</v>
      </c>
      <c r="J39" s="387"/>
    </row>
    <row r="40" spans="1:10" ht="13.5" customHeight="1" x14ac:dyDescent="0.15">
      <c r="A40" s="762"/>
      <c r="B40" s="368"/>
      <c r="C40" s="392"/>
      <c r="D40" s="395" t="s">
        <v>13</v>
      </c>
      <c r="E40" s="371" t="s">
        <v>2</v>
      </c>
      <c r="F40" s="378"/>
      <c r="G40" s="826">
        <f>H40/$H$10</f>
        <v>0</v>
      </c>
      <c r="H40" s="388">
        <f>'Atividade Assistencial'!Q37</f>
        <v>0</v>
      </c>
      <c r="J40" s="387"/>
    </row>
    <row r="41" spans="1:10" ht="13.5" customHeight="1" x14ac:dyDescent="0.15">
      <c r="A41" s="762"/>
      <c r="B41" s="368"/>
      <c r="C41" s="392"/>
      <c r="D41" s="369" t="s">
        <v>14</v>
      </c>
      <c r="E41" s="371" t="s">
        <v>2</v>
      </c>
      <c r="F41" s="371"/>
      <c r="G41" s="826">
        <f>H41/$H$10</f>
        <v>0</v>
      </c>
      <c r="H41" s="388">
        <f>'Atividade Assistencial'!Q38</f>
        <v>0</v>
      </c>
      <c r="J41" s="387"/>
    </row>
    <row r="42" spans="1:10" ht="13.5" customHeight="1" x14ac:dyDescent="0.15">
      <c r="A42" s="762"/>
      <c r="B42" s="368"/>
      <c r="C42" s="396"/>
      <c r="D42" s="380" t="s">
        <v>15</v>
      </c>
      <c r="E42" s="378"/>
      <c r="F42" s="378"/>
      <c r="G42" s="827">
        <f>SUM(G37:G41)</f>
        <v>0</v>
      </c>
      <c r="H42" s="389">
        <f>SUM(H37:H41)</f>
        <v>0</v>
      </c>
      <c r="J42" s="390"/>
    </row>
    <row r="43" spans="1:10" ht="13.5" customHeight="1" x14ac:dyDescent="0.15">
      <c r="A43" s="762"/>
      <c r="B43" s="368"/>
      <c r="C43" s="772" t="s">
        <v>114</v>
      </c>
      <c r="D43" s="768"/>
      <c r="E43" s="778"/>
      <c r="F43" s="778"/>
      <c r="G43" s="779"/>
      <c r="H43" s="780"/>
      <c r="J43" s="367"/>
    </row>
    <row r="44" spans="1:10" ht="13.5" customHeight="1" x14ac:dyDescent="0.15">
      <c r="A44" s="762"/>
      <c r="B44" s="368"/>
      <c r="C44" s="392"/>
      <c r="D44" s="369" t="s">
        <v>16</v>
      </c>
      <c r="E44" s="370"/>
      <c r="F44" s="371"/>
      <c r="G44" s="825">
        <f>H44/$H$10</f>
        <v>2189.8999999999996</v>
      </c>
      <c r="H44" s="386">
        <f>'Atividade Assistencial'!Q41</f>
        <v>26278.799999999996</v>
      </c>
      <c r="J44" s="387"/>
    </row>
    <row r="45" spans="1:10" ht="13.5" customHeight="1" x14ac:dyDescent="0.15">
      <c r="A45" s="762"/>
      <c r="B45" s="368"/>
      <c r="C45" s="392"/>
      <c r="D45" s="369" t="s">
        <v>115</v>
      </c>
      <c r="E45" s="368"/>
      <c r="F45" s="371"/>
      <c r="G45" s="826">
        <f>H45/$H$10</f>
        <v>0</v>
      </c>
      <c r="H45" s="388">
        <f>'Atividade Assistencial'!Q42</f>
        <v>0</v>
      </c>
      <c r="J45" s="387"/>
    </row>
    <row r="46" spans="1:10" ht="13.5" customHeight="1" x14ac:dyDescent="0.15">
      <c r="A46" s="762"/>
      <c r="B46" s="368"/>
      <c r="C46" s="396"/>
      <c r="D46" s="380" t="s">
        <v>17</v>
      </c>
      <c r="E46" s="378"/>
      <c r="F46" s="378"/>
      <c r="G46" s="827">
        <f>SUM(G44:G45)</f>
        <v>2189.8999999999996</v>
      </c>
      <c r="H46" s="389">
        <f>SUM(H44:H45)</f>
        <v>26278.799999999996</v>
      </c>
      <c r="J46" s="390"/>
    </row>
    <row r="47" spans="1:10" ht="13.5" customHeight="1" x14ac:dyDescent="0.15">
      <c r="A47" s="762"/>
      <c r="B47" s="368"/>
      <c r="C47" s="380" t="s">
        <v>284</v>
      </c>
      <c r="D47" s="377"/>
      <c r="E47" s="377"/>
      <c r="F47" s="377"/>
      <c r="G47" s="827">
        <f>G42+G46</f>
        <v>2189.8999999999996</v>
      </c>
      <c r="H47" s="389">
        <f>H42+H46</f>
        <v>26278.799999999996</v>
      </c>
      <c r="J47" s="390"/>
    </row>
    <row r="48" spans="1:10" ht="13.5" customHeight="1" x14ac:dyDescent="0.15">
      <c r="A48" s="762"/>
      <c r="B48" s="370"/>
      <c r="C48" s="380" t="s">
        <v>18</v>
      </c>
      <c r="D48" s="377"/>
      <c r="E48" s="377"/>
      <c r="F48" s="377"/>
      <c r="G48" s="828">
        <f>IF(G47/30=0,0,G47/30)</f>
        <v>72.996666666666655</v>
      </c>
      <c r="H48" s="397">
        <f>IF(H47/360=0,0,H47/360)</f>
        <v>72.996666666666655</v>
      </c>
      <c r="J48" s="390"/>
    </row>
    <row r="49" spans="1:10" ht="13.5" customHeight="1" x14ac:dyDescent="0.15">
      <c r="A49" s="762"/>
      <c r="B49" s="772" t="s">
        <v>317</v>
      </c>
      <c r="C49" s="742"/>
      <c r="D49" s="768"/>
      <c r="E49" s="768"/>
      <c r="F49" s="768"/>
      <c r="G49" s="781"/>
      <c r="H49" s="782"/>
      <c r="J49" s="367"/>
    </row>
    <row r="50" spans="1:10" ht="13.5" customHeight="1" x14ac:dyDescent="0.15">
      <c r="A50" s="762"/>
      <c r="B50" s="368"/>
      <c r="C50" s="369" t="s">
        <v>319</v>
      </c>
      <c r="D50" s="368"/>
      <c r="E50" s="368"/>
      <c r="F50" s="368"/>
      <c r="G50" s="825">
        <f>H50/$H$10</f>
        <v>27.88571428571429</v>
      </c>
      <c r="H50" s="386">
        <f>'Atividade Assistencial'!Q47</f>
        <v>334.62857142857149</v>
      </c>
      <c r="J50" s="387"/>
    </row>
    <row r="51" spans="1:10" ht="13.5" customHeight="1" x14ac:dyDescent="0.15">
      <c r="A51" s="762"/>
      <c r="B51" s="368"/>
      <c r="C51" s="369" t="s">
        <v>320</v>
      </c>
      <c r="D51" s="398"/>
      <c r="E51" s="398"/>
      <c r="F51" s="398"/>
      <c r="G51" s="826">
        <f t="shared" ref="G51:G59" si="1">H51/$H$10</f>
        <v>20.333333333333332</v>
      </c>
      <c r="H51" s="388">
        <f>'Atividade Assistencial'!Q48</f>
        <v>243.99999999999997</v>
      </c>
      <c r="J51" s="387"/>
    </row>
    <row r="52" spans="1:10" ht="13.5" customHeight="1" x14ac:dyDescent="0.15">
      <c r="A52" s="762"/>
      <c r="B52" s="368"/>
      <c r="C52" s="369" t="s">
        <v>321</v>
      </c>
      <c r="D52" s="398"/>
      <c r="E52" s="398"/>
      <c r="F52" s="398"/>
      <c r="G52" s="826">
        <f t="shared" si="1"/>
        <v>62.742857142857154</v>
      </c>
      <c r="H52" s="388">
        <f>'Atividade Assistencial'!Q49</f>
        <v>752.91428571428582</v>
      </c>
      <c r="J52" s="387"/>
    </row>
    <row r="53" spans="1:10" ht="13.5" customHeight="1" x14ac:dyDescent="0.15">
      <c r="A53" s="762"/>
      <c r="B53" s="368"/>
      <c r="C53" s="369" t="s">
        <v>322</v>
      </c>
      <c r="D53" s="398"/>
      <c r="E53" s="398"/>
      <c r="F53" s="398"/>
      <c r="G53" s="826">
        <f t="shared" si="1"/>
        <v>0</v>
      </c>
      <c r="H53" s="388">
        <f>'Atividade Assistencial'!Q50</f>
        <v>0</v>
      </c>
      <c r="J53" s="387"/>
    </row>
    <row r="54" spans="1:10" ht="13.5" customHeight="1" x14ac:dyDescent="0.15">
      <c r="A54" s="762"/>
      <c r="B54" s="368"/>
      <c r="C54" s="369" t="s">
        <v>323</v>
      </c>
      <c r="D54" s="398"/>
      <c r="E54" s="398"/>
      <c r="F54" s="398"/>
      <c r="G54" s="826">
        <f t="shared" si="1"/>
        <v>34.3125</v>
      </c>
      <c r="H54" s="388">
        <f>'Atividade Assistencial'!Q51</f>
        <v>411.75</v>
      </c>
      <c r="J54" s="387"/>
    </row>
    <row r="55" spans="1:10" ht="13.5" customHeight="1" x14ac:dyDescent="0.15">
      <c r="A55" s="762"/>
      <c r="B55" s="368"/>
      <c r="C55" s="399" t="s">
        <v>324</v>
      </c>
      <c r="D55" s="398"/>
      <c r="E55" s="398"/>
      <c r="F55" s="398"/>
      <c r="G55" s="826">
        <f t="shared" si="1"/>
        <v>16.063333333333333</v>
      </c>
      <c r="H55" s="388">
        <f>'Atividade Assistencial'!Q52</f>
        <v>192.76</v>
      </c>
      <c r="J55" s="387"/>
    </row>
    <row r="56" spans="1:10" ht="13.5" customHeight="1" x14ac:dyDescent="0.15">
      <c r="A56" s="762"/>
      <c r="B56" s="368"/>
      <c r="C56" s="369" t="s">
        <v>325</v>
      </c>
      <c r="D56" s="398"/>
      <c r="E56" s="398"/>
      <c r="F56" s="398"/>
      <c r="G56" s="826">
        <f t="shared" si="1"/>
        <v>0</v>
      </c>
      <c r="H56" s="388">
        <f>'Atividade Assistencial'!Q53</f>
        <v>0</v>
      </c>
      <c r="J56" s="387"/>
    </row>
    <row r="57" spans="1:10" ht="13.5" customHeight="1" x14ac:dyDescent="0.15">
      <c r="A57" s="762"/>
      <c r="B57" s="368"/>
      <c r="C57" s="399" t="s">
        <v>346</v>
      </c>
      <c r="D57" s="398"/>
      <c r="E57" s="398"/>
      <c r="F57" s="398"/>
      <c r="G57" s="826">
        <f t="shared" si="1"/>
        <v>0</v>
      </c>
      <c r="H57" s="388">
        <f>'Atividade Assistencial'!Q54</f>
        <v>0</v>
      </c>
      <c r="J57" s="387"/>
    </row>
    <row r="58" spans="1:10" ht="13.5" customHeight="1" x14ac:dyDescent="0.15">
      <c r="A58" s="762"/>
      <c r="B58" s="368"/>
      <c r="C58" s="369" t="s">
        <v>334</v>
      </c>
      <c r="D58" s="398"/>
      <c r="E58" s="398"/>
      <c r="F58" s="398"/>
      <c r="G58" s="826">
        <f t="shared" si="1"/>
        <v>131.14999999999998</v>
      </c>
      <c r="H58" s="388">
        <f>'Atividade Assistencial'!Q55</f>
        <v>1573.7999999999997</v>
      </c>
      <c r="J58" s="387"/>
    </row>
    <row r="59" spans="1:10" ht="13.5" customHeight="1" x14ac:dyDescent="0.15">
      <c r="A59" s="762"/>
      <c r="B59" s="368"/>
      <c r="C59" s="399" t="s">
        <v>335</v>
      </c>
      <c r="D59" s="398"/>
      <c r="E59" s="398"/>
      <c r="F59" s="398"/>
      <c r="G59" s="826">
        <f t="shared" si="1"/>
        <v>0</v>
      </c>
      <c r="H59" s="388">
        <f>'Atividade Assistencial'!Q56</f>
        <v>0</v>
      </c>
      <c r="J59" s="387"/>
    </row>
    <row r="60" spans="1:10" ht="13.5" customHeight="1" x14ac:dyDescent="0.15">
      <c r="A60" s="762"/>
      <c r="B60" s="368"/>
      <c r="C60" s="380" t="s">
        <v>318</v>
      </c>
      <c r="D60" s="398"/>
      <c r="E60" s="398"/>
      <c r="F60" s="398"/>
      <c r="G60" s="829">
        <f>SUM(G50:G59)</f>
        <v>292.48773809523811</v>
      </c>
      <c r="H60" s="400">
        <f>SUM(H50:H59)</f>
        <v>3509.8528571428569</v>
      </c>
      <c r="J60" s="390"/>
    </row>
    <row r="61" spans="1:10" s="312" customFormat="1" ht="13.5" customHeight="1" x14ac:dyDescent="0.15">
      <c r="A61" s="761"/>
      <c r="B61" s="772" t="s">
        <v>164</v>
      </c>
      <c r="C61" s="742"/>
      <c r="D61" s="742"/>
      <c r="E61" s="742" t="s">
        <v>2</v>
      </c>
      <c r="F61" s="742"/>
      <c r="G61" s="774"/>
      <c r="H61" s="775"/>
      <c r="J61" s="367"/>
    </row>
    <row r="62" spans="1:10" ht="13.5" customHeight="1" x14ac:dyDescent="0.15">
      <c r="A62" s="762"/>
      <c r="B62" s="368"/>
      <c r="C62" s="772" t="s">
        <v>121</v>
      </c>
      <c r="D62" s="768"/>
      <c r="E62" s="768"/>
      <c r="F62" s="768"/>
      <c r="G62" s="776"/>
      <c r="H62" s="777"/>
      <c r="J62" s="367"/>
    </row>
    <row r="63" spans="1:10" ht="13.5" customHeight="1" x14ac:dyDescent="0.15">
      <c r="A63" s="762"/>
      <c r="B63" s="368"/>
      <c r="C63" s="392"/>
      <c r="D63" s="369" t="s">
        <v>155</v>
      </c>
      <c r="E63" s="393" t="s">
        <v>2</v>
      </c>
      <c r="F63" s="394"/>
      <c r="G63" s="825">
        <f>H63/$H$10</f>
        <v>0</v>
      </c>
      <c r="H63" s="386">
        <f>'Atividade Assistencial'!Q60</f>
        <v>0</v>
      </c>
      <c r="J63" s="387"/>
    </row>
    <row r="64" spans="1:10" ht="13.5" customHeight="1" x14ac:dyDescent="0.15">
      <c r="A64" s="762"/>
      <c r="B64" s="368"/>
      <c r="C64" s="392"/>
      <c r="D64" s="369" t="s">
        <v>260</v>
      </c>
      <c r="E64" s="371" t="s">
        <v>2</v>
      </c>
      <c r="F64" s="372"/>
      <c r="G64" s="826">
        <f>H64/$H$10</f>
        <v>0</v>
      </c>
      <c r="H64" s="388">
        <f>'Atividade Assistencial'!Q61</f>
        <v>0</v>
      </c>
      <c r="J64" s="387"/>
    </row>
    <row r="65" spans="1:10" ht="13.5" customHeight="1" x14ac:dyDescent="0.15">
      <c r="A65" s="762"/>
      <c r="B65" s="368"/>
      <c r="C65" s="392"/>
      <c r="D65" s="369" t="s">
        <v>261</v>
      </c>
      <c r="E65" s="371" t="s">
        <v>2</v>
      </c>
      <c r="F65" s="371"/>
      <c r="G65" s="826">
        <f>H65/$H$10</f>
        <v>0</v>
      </c>
      <c r="H65" s="388">
        <f>'Atividade Assistencial'!Q62</f>
        <v>0</v>
      </c>
      <c r="J65" s="387"/>
    </row>
    <row r="66" spans="1:10" ht="13.5" customHeight="1" x14ac:dyDescent="0.15">
      <c r="A66" s="762"/>
      <c r="B66" s="368"/>
      <c r="C66" s="392"/>
      <c r="D66" s="369" t="s">
        <v>156</v>
      </c>
      <c r="E66" s="371" t="s">
        <v>2</v>
      </c>
      <c r="F66" s="378"/>
      <c r="G66" s="826">
        <f>H66/$H$10</f>
        <v>0</v>
      </c>
      <c r="H66" s="388">
        <f>'Atividade Assistencial'!Q63</f>
        <v>0</v>
      </c>
      <c r="J66" s="387"/>
    </row>
    <row r="67" spans="1:10" ht="13.5" customHeight="1" x14ac:dyDescent="0.15">
      <c r="A67" s="762"/>
      <c r="B67" s="368"/>
      <c r="C67" s="392"/>
      <c r="D67" s="369" t="s">
        <v>157</v>
      </c>
      <c r="E67" s="371" t="s">
        <v>2</v>
      </c>
      <c r="F67" s="371"/>
      <c r="G67" s="826">
        <f>H67/$H$10</f>
        <v>0</v>
      </c>
      <c r="H67" s="388">
        <f>'Atividade Assistencial'!Q64</f>
        <v>0</v>
      </c>
      <c r="J67" s="387"/>
    </row>
    <row r="68" spans="1:10" ht="13.5" customHeight="1" x14ac:dyDescent="0.15">
      <c r="A68" s="762"/>
      <c r="B68" s="368"/>
      <c r="C68" s="396"/>
      <c r="D68" s="380" t="s">
        <v>15</v>
      </c>
      <c r="E68" s="378"/>
      <c r="F68" s="378"/>
      <c r="G68" s="827">
        <f>SUM(G63:G67)</f>
        <v>0</v>
      </c>
      <c r="H68" s="389">
        <f>SUM(H63:H67)</f>
        <v>0</v>
      </c>
      <c r="J68" s="390"/>
    </row>
    <row r="69" spans="1:10" ht="13.5" customHeight="1" x14ac:dyDescent="0.15">
      <c r="A69" s="762"/>
      <c r="B69" s="368"/>
      <c r="C69" s="772" t="s">
        <v>122</v>
      </c>
      <c r="D69" s="768"/>
      <c r="E69" s="778"/>
      <c r="F69" s="778"/>
      <c r="G69" s="779"/>
      <c r="H69" s="780"/>
      <c r="J69" s="367"/>
    </row>
    <row r="70" spans="1:10" ht="13.5" customHeight="1" x14ac:dyDescent="0.15">
      <c r="A70" s="762"/>
      <c r="B70" s="368"/>
      <c r="C70" s="392"/>
      <c r="D70" s="369" t="s">
        <v>158</v>
      </c>
      <c r="E70" s="370"/>
      <c r="F70" s="371"/>
      <c r="G70" s="825">
        <f>H70/$H$10</f>
        <v>292.48773809523806</v>
      </c>
      <c r="H70" s="386">
        <f>'Atividade Assistencial'!Q67</f>
        <v>3509.8528571428565</v>
      </c>
      <c r="J70" s="387"/>
    </row>
    <row r="71" spans="1:10" ht="13.5" customHeight="1" x14ac:dyDescent="0.15">
      <c r="A71" s="762"/>
      <c r="B71" s="368"/>
      <c r="C71" s="392"/>
      <c r="D71" s="369" t="s">
        <v>159</v>
      </c>
      <c r="E71" s="368"/>
      <c r="F71" s="371"/>
      <c r="G71" s="826">
        <f>H71/$H$10</f>
        <v>0</v>
      </c>
      <c r="H71" s="388">
        <f>'Atividade Assistencial'!Q68</f>
        <v>0</v>
      </c>
      <c r="J71" s="387"/>
    </row>
    <row r="72" spans="1:10" ht="13.5" customHeight="1" x14ac:dyDescent="0.15">
      <c r="A72" s="762"/>
      <c r="B72" s="368"/>
      <c r="C72" s="396"/>
      <c r="D72" s="380" t="s">
        <v>17</v>
      </c>
      <c r="E72" s="378"/>
      <c r="F72" s="378"/>
      <c r="G72" s="827">
        <f>SUM(G70:G71)</f>
        <v>292.48773809523806</v>
      </c>
      <c r="H72" s="389">
        <f>SUM(H70:H71)</f>
        <v>3509.8528571428565</v>
      </c>
      <c r="J72" s="390"/>
    </row>
    <row r="73" spans="1:10" ht="13.5" customHeight="1" x14ac:dyDescent="0.15">
      <c r="A73" s="762"/>
      <c r="B73" s="368"/>
      <c r="C73" s="380" t="s">
        <v>267</v>
      </c>
      <c r="D73" s="377"/>
      <c r="E73" s="377"/>
      <c r="F73" s="377"/>
      <c r="G73" s="827">
        <f>G68+G72</f>
        <v>292.48773809523806</v>
      </c>
      <c r="H73" s="389">
        <f>H68+H72</f>
        <v>3509.8528571428565</v>
      </c>
      <c r="J73" s="390"/>
    </row>
    <row r="74" spans="1:10" ht="13.5" customHeight="1" x14ac:dyDescent="0.15">
      <c r="A74" s="762"/>
      <c r="B74" s="370"/>
      <c r="C74" s="380" t="s">
        <v>116</v>
      </c>
      <c r="D74" s="377"/>
      <c r="E74" s="377"/>
      <c r="F74" s="377"/>
      <c r="G74" s="828">
        <f>G73/30</f>
        <v>9.7495912698412681</v>
      </c>
      <c r="H74" s="397">
        <f>H73/360</f>
        <v>9.7495912698412681</v>
      </c>
      <c r="J74" s="390"/>
    </row>
    <row r="75" spans="1:10" s="312" customFormat="1" ht="13.5" customHeight="1" x14ac:dyDescent="0.15">
      <c r="A75" s="761"/>
      <c r="B75" s="772" t="s">
        <v>165</v>
      </c>
      <c r="C75" s="742"/>
      <c r="D75" s="742"/>
      <c r="E75" s="742"/>
      <c r="F75" s="742"/>
      <c r="G75" s="776"/>
      <c r="H75" s="777"/>
      <c r="J75" s="367"/>
    </row>
    <row r="76" spans="1:10" ht="13.5" customHeight="1" x14ac:dyDescent="0.15">
      <c r="A76" s="762"/>
      <c r="B76" s="368"/>
      <c r="C76" s="369" t="s">
        <v>166</v>
      </c>
      <c r="D76" s="370"/>
      <c r="E76" s="371" t="s">
        <v>2</v>
      </c>
      <c r="F76" s="371"/>
      <c r="G76" s="830">
        <f>'Atividade Assistencial'!R73</f>
        <v>0.8</v>
      </c>
      <c r="H76" s="373" t="s">
        <v>3</v>
      </c>
      <c r="J76" s="374"/>
    </row>
    <row r="77" spans="1:10" ht="13.5" customHeight="1" x14ac:dyDescent="0.15">
      <c r="A77" s="762"/>
      <c r="B77" s="368"/>
      <c r="C77" s="369" t="s">
        <v>167</v>
      </c>
      <c r="D77" s="370"/>
      <c r="E77" s="371" t="s">
        <v>2</v>
      </c>
      <c r="F77" s="371"/>
      <c r="G77" s="831">
        <f>'Atividade Assistencial'!R74</f>
        <v>0.5</v>
      </c>
      <c r="H77" s="375" t="s">
        <v>3</v>
      </c>
      <c r="J77" s="374"/>
    </row>
    <row r="78" spans="1:10" ht="13.5" customHeight="1" x14ac:dyDescent="0.15">
      <c r="A78" s="762"/>
      <c r="B78" s="368"/>
      <c r="C78" s="369" t="s">
        <v>168</v>
      </c>
      <c r="D78" s="370"/>
      <c r="E78" s="371" t="s">
        <v>2</v>
      </c>
      <c r="F78" s="371"/>
      <c r="G78" s="831">
        <f>'Atividade Assistencial'!R75</f>
        <v>0.79999999999999993</v>
      </c>
      <c r="H78" s="375" t="s">
        <v>3</v>
      </c>
      <c r="J78" s="374"/>
    </row>
    <row r="79" spans="1:10" ht="13.5" customHeight="1" x14ac:dyDescent="0.15">
      <c r="A79" s="762"/>
      <c r="B79" s="368"/>
      <c r="C79" s="369" t="s">
        <v>169</v>
      </c>
      <c r="D79" s="370"/>
      <c r="E79" s="371" t="s">
        <v>2</v>
      </c>
      <c r="F79" s="371"/>
      <c r="G79" s="831">
        <f>'Atividade Assistencial'!R76</f>
        <v>0</v>
      </c>
      <c r="H79" s="375" t="s">
        <v>3</v>
      </c>
      <c r="J79" s="374"/>
    </row>
    <row r="80" spans="1:10" ht="13.5" customHeight="1" x14ac:dyDescent="0.15">
      <c r="A80" s="762"/>
      <c r="B80" s="368"/>
      <c r="C80" s="369" t="s">
        <v>170</v>
      </c>
      <c r="D80" s="370"/>
      <c r="E80" s="371" t="s">
        <v>2</v>
      </c>
      <c r="F80" s="371"/>
      <c r="G80" s="831">
        <f>'Atividade Assistencial'!R77</f>
        <v>0.9</v>
      </c>
      <c r="H80" s="375" t="s">
        <v>3</v>
      </c>
      <c r="J80" s="374"/>
    </row>
    <row r="81" spans="1:10" ht="13.5" customHeight="1" x14ac:dyDescent="0.15">
      <c r="A81" s="762"/>
      <c r="B81" s="368"/>
      <c r="C81" s="369" t="s">
        <v>171</v>
      </c>
      <c r="D81" s="370"/>
      <c r="E81" s="371" t="s">
        <v>2</v>
      </c>
      <c r="F81" s="371"/>
      <c r="G81" s="831">
        <f>'Atividade Assistencial'!R78</f>
        <v>0.79000000000000015</v>
      </c>
      <c r="H81" s="375" t="s">
        <v>3</v>
      </c>
      <c r="J81" s="374"/>
    </row>
    <row r="82" spans="1:10" ht="13.5" customHeight="1" x14ac:dyDescent="0.15">
      <c r="A82" s="762"/>
      <c r="B82" s="368"/>
      <c r="C82" s="369" t="s">
        <v>172</v>
      </c>
      <c r="D82" s="370"/>
      <c r="E82" s="371" t="s">
        <v>2</v>
      </c>
      <c r="F82" s="371"/>
      <c r="G82" s="831">
        <f>'Atividade Assistencial'!R79</f>
        <v>0</v>
      </c>
      <c r="H82" s="375" t="s">
        <v>3</v>
      </c>
      <c r="J82" s="374"/>
    </row>
    <row r="83" spans="1:10" ht="13.5" customHeight="1" x14ac:dyDescent="0.15">
      <c r="A83" s="762"/>
      <c r="B83" s="368"/>
      <c r="C83" s="399" t="s">
        <v>349</v>
      </c>
      <c r="D83" s="398"/>
      <c r="E83" s="398"/>
      <c r="F83" s="398"/>
      <c r="G83" s="831">
        <f>'Atividade Assistencial'!R80</f>
        <v>0</v>
      </c>
      <c r="H83" s="375" t="s">
        <v>3</v>
      </c>
      <c r="J83" s="374"/>
    </row>
    <row r="84" spans="1:10" ht="13.5" customHeight="1" x14ac:dyDescent="0.15">
      <c r="A84" s="762"/>
      <c r="B84" s="368"/>
      <c r="C84" s="369" t="s">
        <v>336</v>
      </c>
      <c r="D84" s="398"/>
      <c r="E84" s="398"/>
      <c r="F84" s="398"/>
      <c r="G84" s="831">
        <f>'Atividade Assistencial'!R81</f>
        <v>0.86000000000000021</v>
      </c>
      <c r="H84" s="375" t="s">
        <v>3</v>
      </c>
      <c r="J84" s="374"/>
    </row>
    <row r="85" spans="1:10" ht="13.5" customHeight="1" x14ac:dyDescent="0.15">
      <c r="A85" s="762"/>
      <c r="B85" s="368"/>
      <c r="C85" s="399" t="s">
        <v>337</v>
      </c>
      <c r="D85" s="377"/>
      <c r="E85" s="377"/>
      <c r="F85" s="377"/>
      <c r="G85" s="831">
        <f>'Atividade Assistencial'!R82</f>
        <v>0</v>
      </c>
      <c r="H85" s="375" t="s">
        <v>3</v>
      </c>
      <c r="J85" s="374"/>
    </row>
    <row r="86" spans="1:10" ht="13.5" customHeight="1" x14ac:dyDescent="0.15">
      <c r="A86" s="762"/>
      <c r="B86" s="370"/>
      <c r="C86" s="401" t="s">
        <v>19</v>
      </c>
      <c r="D86" s="370"/>
      <c r="E86" s="370"/>
      <c r="F86" s="370"/>
      <c r="G86" s="832">
        <f>IF(G48=0,0,G48/G22)</f>
        <v>0.82018726591760283</v>
      </c>
      <c r="H86" s="375" t="s">
        <v>3</v>
      </c>
      <c r="J86" s="374"/>
    </row>
    <row r="87" spans="1:10" s="312" customFormat="1" ht="13.5" customHeight="1" x14ac:dyDescent="0.15">
      <c r="A87" s="761"/>
      <c r="B87" s="772" t="s">
        <v>173</v>
      </c>
      <c r="C87" s="742"/>
      <c r="D87" s="742"/>
      <c r="E87" s="742"/>
      <c r="F87" s="742"/>
      <c r="G87" s="776"/>
      <c r="H87" s="777"/>
      <c r="J87" s="367"/>
    </row>
    <row r="88" spans="1:10" ht="13.5" customHeight="1" x14ac:dyDescent="0.15">
      <c r="A88" s="762"/>
      <c r="B88" s="368"/>
      <c r="C88" s="369" t="s">
        <v>123</v>
      </c>
      <c r="D88" s="370"/>
      <c r="E88" s="371" t="s">
        <v>2</v>
      </c>
      <c r="F88" s="372"/>
      <c r="G88" s="833">
        <f>'Atividade Assistencial'!R85</f>
        <v>7</v>
      </c>
      <c r="H88" s="373" t="s">
        <v>3</v>
      </c>
      <c r="J88" s="374"/>
    </row>
    <row r="89" spans="1:10" ht="13.5" customHeight="1" x14ac:dyDescent="0.15">
      <c r="A89" s="762"/>
      <c r="B89" s="368"/>
      <c r="C89" s="369" t="s">
        <v>124</v>
      </c>
      <c r="D89" s="370"/>
      <c r="E89" s="371" t="s">
        <v>2</v>
      </c>
      <c r="F89" s="372"/>
      <c r="G89" s="834">
        <f>'Atividade Assistencial'!R86</f>
        <v>6</v>
      </c>
      <c r="H89" s="375" t="s">
        <v>3</v>
      </c>
      <c r="J89" s="374"/>
    </row>
    <row r="90" spans="1:10" ht="13.5" customHeight="1" x14ac:dyDescent="0.15">
      <c r="A90" s="762"/>
      <c r="B90" s="368"/>
      <c r="C90" s="369" t="s">
        <v>125</v>
      </c>
      <c r="D90" s="370"/>
      <c r="E90" s="371" t="s">
        <v>2</v>
      </c>
      <c r="F90" s="372"/>
      <c r="G90" s="834">
        <f>'Atividade Assistencial'!R87</f>
        <v>7</v>
      </c>
      <c r="H90" s="375" t="s">
        <v>3</v>
      </c>
      <c r="J90" s="374"/>
    </row>
    <row r="91" spans="1:10" ht="13.5" customHeight="1" x14ac:dyDescent="0.15">
      <c r="A91" s="762"/>
      <c r="B91" s="368"/>
      <c r="C91" s="369" t="s">
        <v>174</v>
      </c>
      <c r="D91" s="370"/>
      <c r="E91" s="371" t="s">
        <v>2</v>
      </c>
      <c r="F91" s="372"/>
      <c r="G91" s="834">
        <f>'Atividade Assistencial'!R88</f>
        <v>0</v>
      </c>
      <c r="H91" s="375" t="s">
        <v>3</v>
      </c>
      <c r="J91" s="374"/>
    </row>
    <row r="92" spans="1:10" ht="13.5" customHeight="1" x14ac:dyDescent="0.15">
      <c r="A92" s="762"/>
      <c r="B92" s="368"/>
      <c r="C92" s="369" t="s">
        <v>126</v>
      </c>
      <c r="D92" s="370"/>
      <c r="E92" s="371" t="s">
        <v>2</v>
      </c>
      <c r="F92" s="372"/>
      <c r="G92" s="834">
        <f>'Atividade Assistencial'!R89</f>
        <v>8</v>
      </c>
      <c r="H92" s="375" t="s">
        <v>3</v>
      </c>
      <c r="J92" s="374"/>
    </row>
    <row r="93" spans="1:10" ht="13.5" customHeight="1" x14ac:dyDescent="0.15">
      <c r="A93" s="762"/>
      <c r="B93" s="368"/>
      <c r="C93" s="369" t="s">
        <v>127</v>
      </c>
      <c r="D93" s="370"/>
      <c r="E93" s="371" t="s">
        <v>2</v>
      </c>
      <c r="F93" s="372"/>
      <c r="G93" s="834">
        <f>'Atividade Assistencial'!R90</f>
        <v>15</v>
      </c>
      <c r="H93" s="375" t="s">
        <v>3</v>
      </c>
      <c r="J93" s="374"/>
    </row>
    <row r="94" spans="1:10" ht="13.5" customHeight="1" x14ac:dyDescent="0.15">
      <c r="A94" s="762"/>
      <c r="B94" s="368"/>
      <c r="C94" s="369" t="s">
        <v>262</v>
      </c>
      <c r="D94" s="370"/>
      <c r="E94" s="371" t="s">
        <v>2</v>
      </c>
      <c r="F94" s="372"/>
      <c r="G94" s="834">
        <f>'Atividade Assistencial'!R91</f>
        <v>0</v>
      </c>
      <c r="H94" s="375" t="s">
        <v>3</v>
      </c>
      <c r="J94" s="374"/>
    </row>
    <row r="95" spans="1:10" ht="13.5" customHeight="1" x14ac:dyDescent="0.15">
      <c r="A95" s="762"/>
      <c r="B95" s="368"/>
      <c r="C95" s="399" t="s">
        <v>350</v>
      </c>
      <c r="D95" s="398"/>
      <c r="E95" s="398"/>
      <c r="F95" s="398"/>
      <c r="G95" s="834">
        <f>'Atividade Assistencial'!R92</f>
        <v>0</v>
      </c>
      <c r="H95" s="375" t="s">
        <v>3</v>
      </c>
      <c r="J95" s="374"/>
    </row>
    <row r="96" spans="1:10" ht="13.5" customHeight="1" x14ac:dyDescent="0.15">
      <c r="A96" s="762"/>
      <c r="B96" s="368"/>
      <c r="C96" s="369" t="s">
        <v>338</v>
      </c>
      <c r="D96" s="398"/>
      <c r="E96" s="398"/>
      <c r="F96" s="398"/>
      <c r="G96" s="834">
        <f>'Atividade Assistencial'!R93</f>
        <v>7</v>
      </c>
      <c r="H96" s="375" t="s">
        <v>3</v>
      </c>
      <c r="J96" s="374"/>
    </row>
    <row r="97" spans="1:10" ht="13.5" customHeight="1" x14ac:dyDescent="0.15">
      <c r="A97" s="762"/>
      <c r="B97" s="368"/>
      <c r="C97" s="399" t="s">
        <v>339</v>
      </c>
      <c r="D97" s="377"/>
      <c r="E97" s="377"/>
      <c r="F97" s="377"/>
      <c r="G97" s="834">
        <f>'Atividade Assistencial'!R94</f>
        <v>0</v>
      </c>
      <c r="H97" s="375" t="s">
        <v>3</v>
      </c>
      <c r="J97" s="374"/>
    </row>
    <row r="98" spans="1:10" ht="13.5" customHeight="1" x14ac:dyDescent="0.15">
      <c r="A98" s="762"/>
      <c r="B98" s="370"/>
      <c r="C98" s="401" t="s">
        <v>20</v>
      </c>
      <c r="D98" s="370"/>
      <c r="E98" s="370"/>
      <c r="F98" s="381"/>
      <c r="G98" s="828">
        <f>'Atividade Assistencial'!R95</f>
        <v>7.4871514760285036</v>
      </c>
      <c r="H98" s="375" t="s">
        <v>3</v>
      </c>
      <c r="J98" s="374"/>
    </row>
    <row r="99" spans="1:10" s="312" customFormat="1" ht="13.5" customHeight="1" x14ac:dyDescent="0.15">
      <c r="A99" s="761"/>
      <c r="B99" s="772" t="s">
        <v>175</v>
      </c>
      <c r="C99" s="742"/>
      <c r="D99" s="742"/>
      <c r="E99" s="742"/>
      <c r="F99" s="742"/>
      <c r="G99" s="776"/>
      <c r="H99" s="777"/>
      <c r="J99" s="367"/>
    </row>
    <row r="100" spans="1:10" ht="13.5" customHeight="1" x14ac:dyDescent="0.15">
      <c r="A100" s="762"/>
      <c r="B100" s="368"/>
      <c r="C100" s="772" t="s">
        <v>176</v>
      </c>
      <c r="D100" s="768"/>
      <c r="E100" s="768"/>
      <c r="F100" s="768"/>
      <c r="G100" s="776"/>
      <c r="H100" s="777"/>
      <c r="J100" s="367"/>
    </row>
    <row r="101" spans="1:10" ht="13.5" customHeight="1" x14ac:dyDescent="0.15">
      <c r="A101" s="762"/>
      <c r="B101" s="368"/>
      <c r="C101" s="392"/>
      <c r="D101" s="369" t="s">
        <v>177</v>
      </c>
      <c r="E101" s="371" t="s">
        <v>2</v>
      </c>
      <c r="F101" s="372"/>
      <c r="G101" s="833">
        <f>'Atividade Assistencial'!R98</f>
        <v>0</v>
      </c>
      <c r="H101" s="373" t="s">
        <v>3</v>
      </c>
      <c r="J101" s="374"/>
    </row>
    <row r="102" spans="1:10" ht="13.5" customHeight="1" x14ac:dyDescent="0.15">
      <c r="A102" s="762"/>
      <c r="B102" s="368"/>
      <c r="C102" s="392"/>
      <c r="D102" s="399" t="s">
        <v>263</v>
      </c>
      <c r="E102" s="378" t="s">
        <v>2</v>
      </c>
      <c r="F102" s="379"/>
      <c r="G102" s="834">
        <f>'Atividade Assistencial'!R99</f>
        <v>0</v>
      </c>
      <c r="H102" s="375" t="s">
        <v>3</v>
      </c>
      <c r="J102" s="374"/>
    </row>
    <row r="103" spans="1:10" ht="13.5" customHeight="1" x14ac:dyDescent="0.15">
      <c r="A103" s="762"/>
      <c r="B103" s="368"/>
      <c r="C103" s="392"/>
      <c r="D103" s="399" t="s">
        <v>178</v>
      </c>
      <c r="E103" s="378" t="s">
        <v>2</v>
      </c>
      <c r="F103" s="379"/>
      <c r="G103" s="834">
        <f>'Atividade Assistencial'!R100</f>
        <v>0</v>
      </c>
      <c r="H103" s="375" t="s">
        <v>3</v>
      </c>
      <c r="J103" s="374"/>
    </row>
    <row r="104" spans="1:10" ht="13.5" customHeight="1" x14ac:dyDescent="0.15">
      <c r="A104" s="762"/>
      <c r="B104" s="368"/>
      <c r="C104" s="392"/>
      <c r="D104" s="399" t="s">
        <v>264</v>
      </c>
      <c r="E104" s="378" t="s">
        <v>2</v>
      </c>
      <c r="F104" s="379"/>
      <c r="G104" s="834">
        <f>'Atividade Assistencial'!R101</f>
        <v>0</v>
      </c>
      <c r="H104" s="375" t="s">
        <v>3</v>
      </c>
      <c r="J104" s="374"/>
    </row>
    <row r="105" spans="1:10" ht="13.5" customHeight="1" x14ac:dyDescent="0.15">
      <c r="A105" s="762"/>
      <c r="B105" s="368"/>
      <c r="C105" s="392"/>
      <c r="D105" s="399" t="s">
        <v>179</v>
      </c>
      <c r="E105" s="378" t="s">
        <v>2</v>
      </c>
      <c r="F105" s="379"/>
      <c r="G105" s="834">
        <f>'Atividade Assistencial'!R102</f>
        <v>0</v>
      </c>
      <c r="H105" s="375" t="s">
        <v>3</v>
      </c>
      <c r="J105" s="374"/>
    </row>
    <row r="106" spans="1:10" s="312" customFormat="1" ht="13.5" customHeight="1" x14ac:dyDescent="0.15">
      <c r="A106" s="761"/>
      <c r="B106" s="402"/>
      <c r="C106" s="403"/>
      <c r="D106" s="380" t="s">
        <v>21</v>
      </c>
      <c r="E106" s="380"/>
      <c r="F106" s="404"/>
      <c r="G106" s="828" t="str">
        <f>'Atividade Assistencial'!R103</f>
        <v>-</v>
      </c>
      <c r="H106" s="375" t="s">
        <v>3</v>
      </c>
      <c r="J106" s="374"/>
    </row>
    <row r="107" spans="1:10" ht="13.5" customHeight="1" x14ac:dyDescent="0.15">
      <c r="A107" s="762"/>
      <c r="B107" s="368"/>
      <c r="C107" s="772" t="s">
        <v>180</v>
      </c>
      <c r="D107" s="768"/>
      <c r="E107" s="768"/>
      <c r="F107" s="768"/>
      <c r="G107" s="783"/>
      <c r="H107" s="784"/>
      <c r="J107" s="367"/>
    </row>
    <row r="108" spans="1:10" ht="13.5" customHeight="1" x14ac:dyDescent="0.15">
      <c r="A108" s="762"/>
      <c r="B108" s="368"/>
      <c r="C108" s="392"/>
      <c r="D108" s="369" t="s">
        <v>181</v>
      </c>
      <c r="E108" s="371"/>
      <c r="F108" s="372"/>
      <c r="G108" s="833">
        <f>'Atividade Assistencial'!R105</f>
        <v>7.4871514760285027</v>
      </c>
      <c r="H108" s="373" t="s">
        <v>3</v>
      </c>
      <c r="J108" s="374"/>
    </row>
    <row r="109" spans="1:10" ht="13.5" customHeight="1" x14ac:dyDescent="0.15">
      <c r="A109" s="762"/>
      <c r="B109" s="368"/>
      <c r="C109" s="392"/>
      <c r="D109" s="399" t="s">
        <v>182</v>
      </c>
      <c r="E109" s="378"/>
      <c r="F109" s="379"/>
      <c r="G109" s="834">
        <f>'Atividade Assistencial'!R106</f>
        <v>0</v>
      </c>
      <c r="H109" s="375" t="s">
        <v>3</v>
      </c>
      <c r="J109" s="374"/>
    </row>
    <row r="110" spans="1:10" s="312" customFormat="1" ht="13.5" customHeight="1" x14ac:dyDescent="0.15">
      <c r="A110" s="761"/>
      <c r="B110" s="402"/>
      <c r="C110" s="403"/>
      <c r="D110" s="380" t="s">
        <v>21</v>
      </c>
      <c r="E110" s="380"/>
      <c r="F110" s="404"/>
      <c r="G110" s="828">
        <f>'Atividade Assistencial'!R107</f>
        <v>7.4871514760285027</v>
      </c>
      <c r="H110" s="375" t="s">
        <v>3</v>
      </c>
      <c r="J110" s="374"/>
    </row>
    <row r="111" spans="1:10" ht="13.5" customHeight="1" x14ac:dyDescent="0.15">
      <c r="A111" s="762"/>
      <c r="B111" s="370"/>
      <c r="C111" s="370"/>
      <c r="D111" s="401" t="s">
        <v>266</v>
      </c>
      <c r="E111" s="370"/>
      <c r="F111" s="381"/>
      <c r="G111" s="828">
        <f>G98</f>
        <v>7.4871514760285036</v>
      </c>
      <c r="H111" s="375" t="s">
        <v>3</v>
      </c>
      <c r="J111" s="374"/>
    </row>
    <row r="112" spans="1:10" ht="13.5" customHeight="1" x14ac:dyDescent="0.15">
      <c r="A112" s="762"/>
      <c r="B112" s="772" t="s">
        <v>183</v>
      </c>
      <c r="C112" s="768"/>
      <c r="D112" s="768"/>
      <c r="E112" s="768"/>
      <c r="F112" s="768"/>
      <c r="G112" s="776" t="s">
        <v>2</v>
      </c>
      <c r="H112" s="782"/>
      <c r="J112" s="367"/>
    </row>
    <row r="113" spans="1:10" ht="13.5" customHeight="1" x14ac:dyDescent="0.15">
      <c r="A113" s="762"/>
      <c r="B113" s="368"/>
      <c r="C113" s="369" t="s">
        <v>184</v>
      </c>
      <c r="D113" s="370"/>
      <c r="E113" s="371" t="s">
        <v>2</v>
      </c>
      <c r="F113" s="372"/>
      <c r="G113" s="835">
        <f>H113/$H$10</f>
        <v>57.600000000000016</v>
      </c>
      <c r="H113" s="386">
        <f>'Atividade Assistencial'!Q110</f>
        <v>691.20000000000016</v>
      </c>
      <c r="J113" s="387"/>
    </row>
    <row r="114" spans="1:10" ht="13.5" customHeight="1" x14ac:dyDescent="0.15">
      <c r="A114" s="762"/>
      <c r="B114" s="368"/>
      <c r="C114" s="369" t="s">
        <v>185</v>
      </c>
      <c r="D114" s="370"/>
      <c r="E114" s="371" t="s">
        <v>2</v>
      </c>
      <c r="F114" s="372"/>
      <c r="G114" s="836">
        <f>H114/$H$10</f>
        <v>75</v>
      </c>
      <c r="H114" s="388">
        <f>'Atividade Assistencial'!Q111</f>
        <v>900</v>
      </c>
      <c r="J114" s="387"/>
    </row>
    <row r="115" spans="1:10" ht="13.5" customHeight="1" x14ac:dyDescent="0.15">
      <c r="A115" s="762"/>
      <c r="B115" s="368"/>
      <c r="C115" s="369" t="s">
        <v>186</v>
      </c>
      <c r="D115" s="370"/>
      <c r="E115" s="371" t="s">
        <v>2</v>
      </c>
      <c r="F115" s="372"/>
      <c r="G115" s="836">
        <f>H115/$H$10</f>
        <v>100</v>
      </c>
      <c r="H115" s="388">
        <f>'Atividade Assistencial'!Q112</f>
        <v>1200</v>
      </c>
      <c r="J115" s="387"/>
    </row>
    <row r="116" spans="1:10" ht="13.5" customHeight="1" x14ac:dyDescent="0.15">
      <c r="A116" s="762"/>
      <c r="B116" s="368"/>
      <c r="C116" s="369" t="s">
        <v>187</v>
      </c>
      <c r="D116" s="370"/>
      <c r="E116" s="371" t="s">
        <v>2</v>
      </c>
      <c r="F116" s="372"/>
      <c r="G116" s="836">
        <f>H116/$H$10</f>
        <v>0</v>
      </c>
      <c r="H116" s="388">
        <f>'Atividade Assistencial'!Q113</f>
        <v>0</v>
      </c>
      <c r="J116" s="387"/>
    </row>
    <row r="117" spans="1:10" ht="13.5" customHeight="1" x14ac:dyDescent="0.15">
      <c r="A117" s="762"/>
      <c r="B117" s="368"/>
      <c r="C117" s="369" t="s">
        <v>188</v>
      </c>
      <c r="D117" s="370"/>
      <c r="E117" s="371" t="s">
        <v>2</v>
      </c>
      <c r="F117" s="372"/>
      <c r="G117" s="836">
        <f>H117/$H$10</f>
        <v>0</v>
      </c>
      <c r="H117" s="388">
        <f>'Atividade Assistencial'!Q114</f>
        <v>0</v>
      </c>
      <c r="J117" s="387"/>
    </row>
    <row r="118" spans="1:10" ht="13.5" customHeight="1" x14ac:dyDescent="0.15">
      <c r="A118" s="762"/>
      <c r="B118" s="370"/>
      <c r="C118" s="401" t="s">
        <v>22</v>
      </c>
      <c r="D118" s="370"/>
      <c r="E118" s="370"/>
      <c r="F118" s="381"/>
      <c r="G118" s="827">
        <f>SUM(G113:G117)</f>
        <v>232.60000000000002</v>
      </c>
      <c r="H118" s="389">
        <f>SUM(H113:H117)</f>
        <v>2791.2000000000003</v>
      </c>
      <c r="J118" s="390"/>
    </row>
    <row r="119" spans="1:10" ht="13.5" customHeight="1" x14ac:dyDescent="0.15">
      <c r="A119" s="762"/>
      <c r="B119" s="772" t="s">
        <v>189</v>
      </c>
      <c r="C119" s="768"/>
      <c r="D119" s="768"/>
      <c r="E119" s="768"/>
      <c r="F119" s="768"/>
      <c r="G119" s="776" t="s">
        <v>2</v>
      </c>
      <c r="H119" s="777"/>
      <c r="J119" s="367"/>
    </row>
    <row r="120" spans="1:10" ht="13.5" customHeight="1" x14ac:dyDescent="0.15">
      <c r="A120" s="762"/>
      <c r="B120" s="368"/>
      <c r="C120" s="369" t="s">
        <v>190</v>
      </c>
      <c r="D120" s="370"/>
      <c r="E120" s="371" t="s">
        <v>2</v>
      </c>
      <c r="F120" s="372"/>
      <c r="G120" s="835">
        <f>H120/$H$10</f>
        <v>0</v>
      </c>
      <c r="H120" s="386">
        <f>'Atividade Assistencial'!Q117</f>
        <v>0</v>
      </c>
      <c r="J120" s="387"/>
    </row>
    <row r="121" spans="1:10" ht="13.5" customHeight="1" x14ac:dyDescent="0.15">
      <c r="A121" s="762"/>
      <c r="B121" s="368"/>
      <c r="C121" s="369" t="s">
        <v>191</v>
      </c>
      <c r="D121" s="370"/>
      <c r="E121" s="371" t="s">
        <v>2</v>
      </c>
      <c r="F121" s="372"/>
      <c r="G121" s="836">
        <f>H121/$H$10</f>
        <v>0</v>
      </c>
      <c r="H121" s="388">
        <f>'Atividade Assistencial'!Q118</f>
        <v>0</v>
      </c>
      <c r="J121" s="387"/>
    </row>
    <row r="122" spans="1:10" ht="13.5" customHeight="1" x14ac:dyDescent="0.15">
      <c r="A122" s="762"/>
      <c r="B122" s="368"/>
      <c r="C122" s="369" t="s">
        <v>192</v>
      </c>
      <c r="D122" s="370"/>
      <c r="E122" s="371" t="s">
        <v>2</v>
      </c>
      <c r="F122" s="372"/>
      <c r="G122" s="836">
        <f>H122/$H$10</f>
        <v>201.07999999999996</v>
      </c>
      <c r="H122" s="388">
        <f>'Atividade Assistencial'!Q119</f>
        <v>2412.9599999999996</v>
      </c>
      <c r="J122" s="387"/>
    </row>
    <row r="123" spans="1:10" ht="13.5" customHeight="1" x14ac:dyDescent="0.15">
      <c r="A123" s="762"/>
      <c r="B123" s="368"/>
      <c r="C123" s="369" t="s">
        <v>193</v>
      </c>
      <c r="D123" s="370"/>
      <c r="E123" s="371" t="s">
        <v>2</v>
      </c>
      <c r="F123" s="372"/>
      <c r="G123" s="836">
        <f>H123/$H$10</f>
        <v>0</v>
      </c>
      <c r="H123" s="388">
        <f>'Atividade Assistencial'!Q120</f>
        <v>0</v>
      </c>
      <c r="J123" s="387"/>
    </row>
    <row r="124" spans="1:10" ht="13.5" customHeight="1" x14ac:dyDescent="0.15">
      <c r="A124" s="762"/>
      <c r="B124" s="370"/>
      <c r="C124" s="401" t="s">
        <v>265</v>
      </c>
      <c r="D124" s="370"/>
      <c r="E124" s="370"/>
      <c r="F124" s="381"/>
      <c r="G124" s="827">
        <f>SUM(G120:G123)</f>
        <v>201.07999999999996</v>
      </c>
      <c r="H124" s="389">
        <f>SUM(H120:H123)</f>
        <v>2412.9599999999996</v>
      </c>
      <c r="J124" s="390"/>
    </row>
    <row r="125" spans="1:10" ht="13.5" customHeight="1" x14ac:dyDescent="0.15">
      <c r="A125" s="762"/>
      <c r="B125" s="772" t="s">
        <v>194</v>
      </c>
      <c r="C125" s="768"/>
      <c r="D125" s="768"/>
      <c r="E125" s="768"/>
      <c r="F125" s="768"/>
      <c r="G125" s="776"/>
      <c r="H125" s="777"/>
      <c r="J125" s="367"/>
    </row>
    <row r="126" spans="1:10" ht="13.5" customHeight="1" x14ac:dyDescent="0.15">
      <c r="A126" s="762"/>
      <c r="B126" s="368"/>
      <c r="C126" s="369" t="s">
        <v>195</v>
      </c>
      <c r="D126" s="370"/>
      <c r="E126" s="371" t="s">
        <v>2</v>
      </c>
      <c r="F126" s="372"/>
      <c r="G126" s="835">
        <f>H126/$H$10</f>
        <v>0</v>
      </c>
      <c r="H126" s="386">
        <f>'Atividade Assistencial'!Q123</f>
        <v>0</v>
      </c>
      <c r="J126" s="387"/>
    </row>
    <row r="127" spans="1:10" ht="13.5" customHeight="1" x14ac:dyDescent="0.15">
      <c r="A127" s="762"/>
      <c r="B127" s="368"/>
      <c r="C127" s="369" t="s">
        <v>196</v>
      </c>
      <c r="D127" s="370"/>
      <c r="E127" s="371" t="s">
        <v>2</v>
      </c>
      <c r="F127" s="372"/>
      <c r="G127" s="836">
        <f>H127/$H$10</f>
        <v>0</v>
      </c>
      <c r="H127" s="388">
        <f>'Atividade Assistencial'!Q124</f>
        <v>0</v>
      </c>
      <c r="J127" s="387"/>
    </row>
    <row r="128" spans="1:10" ht="13.5" customHeight="1" x14ac:dyDescent="0.15">
      <c r="A128" s="762"/>
      <c r="B128" s="368"/>
      <c r="C128" s="369" t="s">
        <v>197</v>
      </c>
      <c r="D128" s="370"/>
      <c r="E128" s="371" t="s">
        <v>2</v>
      </c>
      <c r="F128" s="372"/>
      <c r="G128" s="836">
        <f>H128/$H$10</f>
        <v>0</v>
      </c>
      <c r="H128" s="388">
        <f>'Atividade Assistencial'!Q125</f>
        <v>0</v>
      </c>
      <c r="J128" s="387"/>
    </row>
    <row r="129" spans="1:10" ht="13.5" customHeight="1" x14ac:dyDescent="0.15">
      <c r="A129" s="762"/>
      <c r="B129" s="370"/>
      <c r="C129" s="401" t="s">
        <v>23</v>
      </c>
      <c r="D129" s="370"/>
      <c r="E129" s="406"/>
      <c r="F129" s="407"/>
      <c r="G129" s="827">
        <f>SUM(G126:G128)</f>
        <v>0</v>
      </c>
      <c r="H129" s="389">
        <f>SUM(H126:H128)</f>
        <v>0</v>
      </c>
      <c r="J129" s="390"/>
    </row>
    <row r="130" spans="1:10" ht="13.5" customHeight="1" x14ac:dyDescent="0.15">
      <c r="A130" s="762"/>
      <c r="B130" s="772" t="s">
        <v>198</v>
      </c>
      <c r="C130" s="768"/>
      <c r="D130" s="768"/>
      <c r="E130" s="768"/>
      <c r="F130" s="768"/>
      <c r="G130" s="776" t="s">
        <v>2</v>
      </c>
      <c r="H130" s="777"/>
      <c r="J130" s="367"/>
    </row>
    <row r="131" spans="1:10" ht="13.5" customHeight="1" x14ac:dyDescent="0.15">
      <c r="A131" s="762"/>
      <c r="B131" s="368"/>
      <c r="C131" s="369" t="s">
        <v>199</v>
      </c>
      <c r="D131" s="370"/>
      <c r="E131" s="371" t="s">
        <v>2</v>
      </c>
      <c r="F131" s="372"/>
      <c r="G131" s="835">
        <f>H131/$H$10</f>
        <v>0</v>
      </c>
      <c r="H131" s="386">
        <f>'Atividade Assistencial'!Q128</f>
        <v>0</v>
      </c>
      <c r="J131" s="387"/>
    </row>
    <row r="132" spans="1:10" ht="13.5" customHeight="1" x14ac:dyDescent="0.15">
      <c r="A132" s="762"/>
      <c r="B132" s="368"/>
      <c r="C132" s="369" t="s">
        <v>200</v>
      </c>
      <c r="D132" s="370"/>
      <c r="E132" s="371" t="s">
        <v>2</v>
      </c>
      <c r="F132" s="372"/>
      <c r="G132" s="836">
        <f>H132/$H$10</f>
        <v>0</v>
      </c>
      <c r="H132" s="388">
        <f>'Atividade Assistencial'!Q129</f>
        <v>0</v>
      </c>
      <c r="J132" s="387"/>
    </row>
    <row r="133" spans="1:10" ht="13.5" customHeight="1" x14ac:dyDescent="0.15">
      <c r="A133" s="762"/>
      <c r="B133" s="368"/>
      <c r="C133" s="369" t="s">
        <v>201</v>
      </c>
      <c r="D133" s="370"/>
      <c r="E133" s="371" t="s">
        <v>2</v>
      </c>
      <c r="F133" s="372"/>
      <c r="G133" s="836">
        <f>H133/$H$10</f>
        <v>0</v>
      </c>
      <c r="H133" s="388">
        <f>'Atividade Assistencial'!Q130</f>
        <v>0</v>
      </c>
      <c r="J133" s="387"/>
    </row>
    <row r="134" spans="1:10" ht="13.5" customHeight="1" x14ac:dyDescent="0.15">
      <c r="A134" s="762"/>
      <c r="B134" s="368"/>
      <c r="C134" s="369" t="s">
        <v>202</v>
      </c>
      <c r="D134" s="370"/>
      <c r="E134" s="371" t="s">
        <v>2</v>
      </c>
      <c r="F134" s="372"/>
      <c r="G134" s="836">
        <f>H134/$H$10</f>
        <v>0</v>
      </c>
      <c r="H134" s="388">
        <f>'Atividade Assistencial'!Q131</f>
        <v>0</v>
      </c>
      <c r="J134" s="387"/>
    </row>
    <row r="135" spans="1:10" ht="13.5" customHeight="1" x14ac:dyDescent="0.15">
      <c r="A135" s="762"/>
      <c r="B135" s="370"/>
      <c r="C135" s="401" t="s">
        <v>268</v>
      </c>
      <c r="D135" s="370"/>
      <c r="E135" s="370"/>
      <c r="F135" s="381"/>
      <c r="G135" s="827">
        <f>SUM(G131:G134)</f>
        <v>0</v>
      </c>
      <c r="H135" s="389">
        <f>SUM(H131:H134)</f>
        <v>0</v>
      </c>
      <c r="J135" s="390"/>
    </row>
    <row r="136" spans="1:10" s="312" customFormat="1" ht="13.5" customHeight="1" x14ac:dyDescent="0.15">
      <c r="A136" s="761"/>
      <c r="B136" s="772" t="s">
        <v>203</v>
      </c>
      <c r="C136" s="742"/>
      <c r="D136" s="742"/>
      <c r="E136" s="769" t="s">
        <v>24</v>
      </c>
      <c r="F136" s="769" t="s">
        <v>25</v>
      </c>
      <c r="G136" s="776"/>
      <c r="H136" s="777"/>
      <c r="J136" s="367"/>
    </row>
    <row r="137" spans="1:10" ht="13.5" customHeight="1" x14ac:dyDescent="0.15">
      <c r="A137" s="762"/>
      <c r="B137" s="368"/>
      <c r="C137" s="155" t="s">
        <v>204</v>
      </c>
      <c r="D137" s="381"/>
      <c r="E137" s="408"/>
      <c r="F137" s="408"/>
      <c r="G137" s="837">
        <f>H137/$H$10</f>
        <v>7290</v>
      </c>
      <c r="H137" s="386">
        <f>'Atividade Assistencial'!Q134</f>
        <v>87480</v>
      </c>
      <c r="J137" s="387"/>
    </row>
    <row r="138" spans="1:10" ht="13.5" customHeight="1" x14ac:dyDescent="0.15">
      <c r="A138" s="762"/>
      <c r="B138" s="368"/>
      <c r="C138" s="369"/>
      <c r="D138" s="409" t="s">
        <v>89</v>
      </c>
      <c r="E138" s="410"/>
      <c r="F138" s="410"/>
      <c r="G138" s="838">
        <f t="shared" ref="G138:G174" si="2">H138/$H$10</f>
        <v>7290</v>
      </c>
      <c r="H138" s="388">
        <f>'Atividade Assistencial'!Q135</f>
        <v>87480</v>
      </c>
      <c r="J138" s="387"/>
    </row>
    <row r="139" spans="1:10" ht="13.5" customHeight="1" x14ac:dyDescent="0.15">
      <c r="A139" s="762"/>
      <c r="B139" s="368"/>
      <c r="C139" s="411" t="s">
        <v>255</v>
      </c>
      <c r="D139" s="412"/>
      <c r="E139" s="410"/>
      <c r="F139" s="410"/>
      <c r="G139" s="838">
        <f t="shared" si="2"/>
        <v>11.700000000000001</v>
      </c>
      <c r="H139" s="388">
        <f>'Atividade Assistencial'!Q136</f>
        <v>140.4</v>
      </c>
      <c r="J139" s="387"/>
    </row>
    <row r="140" spans="1:10" ht="13.5" customHeight="1" x14ac:dyDescent="0.15">
      <c r="A140" s="762"/>
      <c r="B140" s="368"/>
      <c r="C140" s="369"/>
      <c r="D140" s="409" t="s">
        <v>88</v>
      </c>
      <c r="E140" s="410"/>
      <c r="F140" s="410"/>
      <c r="G140" s="838">
        <f t="shared" si="2"/>
        <v>11.700000000000001</v>
      </c>
      <c r="H140" s="388">
        <f>'Atividade Assistencial'!Q137</f>
        <v>140.4</v>
      </c>
      <c r="J140" s="387"/>
    </row>
    <row r="141" spans="1:10" ht="13.5" customHeight="1" x14ac:dyDescent="0.15">
      <c r="A141" s="762"/>
      <c r="B141" s="368"/>
      <c r="C141" s="411" t="s">
        <v>205</v>
      </c>
      <c r="D141" s="412"/>
      <c r="E141" s="410"/>
      <c r="F141" s="410"/>
      <c r="G141" s="838">
        <f t="shared" si="2"/>
        <v>1620</v>
      </c>
      <c r="H141" s="388">
        <f>'Atividade Assistencial'!Q138</f>
        <v>19440</v>
      </c>
      <c r="J141" s="387"/>
    </row>
    <row r="142" spans="1:10" ht="13.5" customHeight="1" x14ac:dyDescent="0.15">
      <c r="A142" s="762"/>
      <c r="B142" s="368"/>
      <c r="C142" s="369"/>
      <c r="D142" s="409" t="s">
        <v>90</v>
      </c>
      <c r="E142" s="410"/>
      <c r="F142" s="410"/>
      <c r="G142" s="838">
        <f t="shared" si="2"/>
        <v>1620</v>
      </c>
      <c r="H142" s="388">
        <f>'Atividade Assistencial'!Q139</f>
        <v>19440</v>
      </c>
      <c r="J142" s="387"/>
    </row>
    <row r="143" spans="1:10" ht="13.5" customHeight="1" x14ac:dyDescent="0.15">
      <c r="A143" s="762"/>
      <c r="B143" s="368"/>
      <c r="C143" s="411" t="s">
        <v>206</v>
      </c>
      <c r="D143" s="412"/>
      <c r="E143" s="410"/>
      <c r="F143" s="410"/>
      <c r="G143" s="838">
        <f t="shared" si="2"/>
        <v>63</v>
      </c>
      <c r="H143" s="388">
        <f>'Atividade Assistencial'!Q140</f>
        <v>756</v>
      </c>
      <c r="J143" s="387"/>
    </row>
    <row r="144" spans="1:10" ht="13.5" customHeight="1" x14ac:dyDescent="0.15">
      <c r="A144" s="762"/>
      <c r="B144" s="368"/>
      <c r="C144" s="369"/>
      <c r="D144" s="409" t="s">
        <v>91</v>
      </c>
      <c r="E144" s="410"/>
      <c r="F144" s="410"/>
      <c r="G144" s="838">
        <f t="shared" si="2"/>
        <v>63</v>
      </c>
      <c r="H144" s="388">
        <f>'Atividade Assistencial'!Q141</f>
        <v>756</v>
      </c>
      <c r="J144" s="387"/>
    </row>
    <row r="145" spans="1:10" ht="13.5" customHeight="1" x14ac:dyDescent="0.15">
      <c r="A145" s="762"/>
      <c r="B145" s="368"/>
      <c r="C145" s="411" t="s">
        <v>207</v>
      </c>
      <c r="D145" s="412"/>
      <c r="E145" s="410"/>
      <c r="F145" s="410"/>
      <c r="G145" s="838">
        <f t="shared" si="2"/>
        <v>11100</v>
      </c>
      <c r="H145" s="388">
        <f>'Atividade Assistencial'!Q142</f>
        <v>133200</v>
      </c>
      <c r="J145" s="387"/>
    </row>
    <row r="146" spans="1:10" ht="13.5" customHeight="1" x14ac:dyDescent="0.15">
      <c r="A146" s="762"/>
      <c r="B146" s="368"/>
      <c r="C146" s="369"/>
      <c r="D146" s="409" t="s">
        <v>92</v>
      </c>
      <c r="E146" s="410"/>
      <c r="F146" s="410"/>
      <c r="G146" s="838">
        <f t="shared" si="2"/>
        <v>11100</v>
      </c>
      <c r="H146" s="388">
        <f>'Atividade Assistencial'!Q143</f>
        <v>133200</v>
      </c>
      <c r="J146" s="387"/>
    </row>
    <row r="147" spans="1:10" ht="13.5" customHeight="1" x14ac:dyDescent="0.15">
      <c r="A147" s="762"/>
      <c r="B147" s="368"/>
      <c r="C147" s="411" t="s">
        <v>208</v>
      </c>
      <c r="D147" s="412"/>
      <c r="E147" s="410"/>
      <c r="F147" s="410"/>
      <c r="G147" s="838">
        <f t="shared" si="2"/>
        <v>22.5</v>
      </c>
      <c r="H147" s="388">
        <f>'Atividade Assistencial'!Q144</f>
        <v>270</v>
      </c>
      <c r="J147" s="387"/>
    </row>
    <row r="148" spans="1:10" ht="13.5" customHeight="1" x14ac:dyDescent="0.15">
      <c r="A148" s="762"/>
      <c r="B148" s="368"/>
      <c r="C148" s="369"/>
      <c r="D148" s="409" t="s">
        <v>93</v>
      </c>
      <c r="E148" s="410"/>
      <c r="F148" s="410"/>
      <c r="G148" s="838">
        <f t="shared" si="2"/>
        <v>22.5</v>
      </c>
      <c r="H148" s="388">
        <f>'Atividade Assistencial'!Q145</f>
        <v>270</v>
      </c>
      <c r="J148" s="387"/>
    </row>
    <row r="149" spans="1:10" ht="13.5" customHeight="1" x14ac:dyDescent="0.15">
      <c r="A149" s="762"/>
      <c r="B149" s="368"/>
      <c r="C149" s="413" t="s">
        <v>209</v>
      </c>
      <c r="D149" s="414"/>
      <c r="E149" s="410"/>
      <c r="F149" s="410"/>
      <c r="G149" s="838">
        <f t="shared" si="2"/>
        <v>0</v>
      </c>
      <c r="H149" s="388">
        <f>'Atividade Assistencial'!Q146</f>
        <v>0</v>
      </c>
      <c r="J149" s="387"/>
    </row>
    <row r="150" spans="1:10" ht="13.5" customHeight="1" x14ac:dyDescent="0.15">
      <c r="A150" s="762"/>
      <c r="B150" s="368"/>
      <c r="C150" s="415"/>
      <c r="D150" s="416" t="s">
        <v>211</v>
      </c>
      <c r="E150" s="410"/>
      <c r="F150" s="410"/>
      <c r="G150" s="838">
        <f t="shared" si="2"/>
        <v>0</v>
      </c>
      <c r="H150" s="388">
        <f>'Atividade Assistencial'!Q147</f>
        <v>0</v>
      </c>
      <c r="J150" s="387"/>
    </row>
    <row r="151" spans="1:10" ht="13.5" customHeight="1" x14ac:dyDescent="0.15">
      <c r="A151" s="762"/>
      <c r="B151" s="368"/>
      <c r="C151" s="411" t="s">
        <v>210</v>
      </c>
      <c r="D151" s="412"/>
      <c r="E151" s="410"/>
      <c r="F151" s="410"/>
      <c r="G151" s="838">
        <f t="shared" si="2"/>
        <v>216</v>
      </c>
      <c r="H151" s="388">
        <f>'Atividade Assistencial'!Q148</f>
        <v>2592</v>
      </c>
      <c r="J151" s="387"/>
    </row>
    <row r="152" spans="1:10" ht="13.5" customHeight="1" x14ac:dyDescent="0.15">
      <c r="A152" s="762"/>
      <c r="B152" s="368"/>
      <c r="C152" s="369"/>
      <c r="D152" s="409" t="s">
        <v>94</v>
      </c>
      <c r="E152" s="410"/>
      <c r="F152" s="410"/>
      <c r="G152" s="838">
        <f t="shared" si="2"/>
        <v>216</v>
      </c>
      <c r="H152" s="388">
        <f>'Atividade Assistencial'!Q149</f>
        <v>2592</v>
      </c>
      <c r="J152" s="387"/>
    </row>
    <row r="153" spans="1:10" ht="13.5" customHeight="1" x14ac:dyDescent="0.15">
      <c r="A153" s="762"/>
      <c r="B153" s="368"/>
      <c r="C153" s="411" t="s">
        <v>212</v>
      </c>
      <c r="D153" s="412"/>
      <c r="E153" s="410"/>
      <c r="F153" s="410"/>
      <c r="G153" s="838">
        <f t="shared" si="2"/>
        <v>9</v>
      </c>
      <c r="H153" s="388">
        <f>'Atividade Assistencial'!Q150</f>
        <v>108</v>
      </c>
      <c r="J153" s="387"/>
    </row>
    <row r="154" spans="1:10" ht="13.5" customHeight="1" x14ac:dyDescent="0.15">
      <c r="A154" s="762"/>
      <c r="B154" s="368"/>
      <c r="C154" s="369"/>
      <c r="D154" s="409" t="s">
        <v>95</v>
      </c>
      <c r="E154" s="410"/>
      <c r="F154" s="410"/>
      <c r="G154" s="838">
        <f t="shared" si="2"/>
        <v>9</v>
      </c>
      <c r="H154" s="388">
        <f>'Atividade Assistencial'!Q151</f>
        <v>108</v>
      </c>
      <c r="J154" s="387"/>
    </row>
    <row r="155" spans="1:10" ht="13.5" customHeight="1" x14ac:dyDescent="0.15">
      <c r="A155" s="762"/>
      <c r="B155" s="368"/>
      <c r="C155" s="411" t="s">
        <v>213</v>
      </c>
      <c r="D155" s="412"/>
      <c r="E155" s="410"/>
      <c r="F155" s="410"/>
      <c r="G155" s="838">
        <f t="shared" si="2"/>
        <v>27</v>
      </c>
      <c r="H155" s="388">
        <f>'Atividade Assistencial'!Q152</f>
        <v>324</v>
      </c>
      <c r="J155" s="387"/>
    </row>
    <row r="156" spans="1:10" ht="13.5" customHeight="1" x14ac:dyDescent="0.15">
      <c r="A156" s="762"/>
      <c r="B156" s="368"/>
      <c r="C156" s="369"/>
      <c r="D156" s="409" t="s">
        <v>96</v>
      </c>
      <c r="E156" s="410"/>
      <c r="F156" s="410"/>
      <c r="G156" s="838">
        <f t="shared" si="2"/>
        <v>27</v>
      </c>
      <c r="H156" s="388">
        <f>'Atividade Assistencial'!Q153</f>
        <v>324</v>
      </c>
      <c r="J156" s="387"/>
    </row>
    <row r="157" spans="1:10" ht="13.5" customHeight="1" x14ac:dyDescent="0.15">
      <c r="A157" s="762"/>
      <c r="B157" s="368"/>
      <c r="C157" s="411" t="s">
        <v>215</v>
      </c>
      <c r="D157" s="412"/>
      <c r="E157" s="410"/>
      <c r="F157" s="410"/>
      <c r="G157" s="838">
        <f t="shared" si="2"/>
        <v>540</v>
      </c>
      <c r="H157" s="388">
        <f>'Atividade Assistencial'!Q154</f>
        <v>6480</v>
      </c>
      <c r="J157" s="387"/>
    </row>
    <row r="158" spans="1:10" ht="13.5" customHeight="1" x14ac:dyDescent="0.15">
      <c r="A158" s="762"/>
      <c r="B158" s="368"/>
      <c r="C158" s="369"/>
      <c r="D158" s="409" t="s">
        <v>97</v>
      </c>
      <c r="E158" s="410"/>
      <c r="F158" s="410"/>
      <c r="G158" s="838">
        <f t="shared" si="2"/>
        <v>540</v>
      </c>
      <c r="H158" s="388">
        <f>'Atividade Assistencial'!Q155</f>
        <v>6480</v>
      </c>
      <c r="J158" s="387"/>
    </row>
    <row r="159" spans="1:10" ht="13.5" customHeight="1" x14ac:dyDescent="0.15">
      <c r="A159" s="762"/>
      <c r="B159" s="368"/>
      <c r="C159" s="417" t="s">
        <v>214</v>
      </c>
      <c r="D159" s="418"/>
      <c r="E159" s="410"/>
      <c r="F159" s="410"/>
      <c r="G159" s="838">
        <f t="shared" si="2"/>
        <v>0</v>
      </c>
      <c r="H159" s="388">
        <f>'Atividade Assistencial'!Q156</f>
        <v>0</v>
      </c>
      <c r="J159" s="387"/>
    </row>
    <row r="160" spans="1:10" ht="13.5" customHeight="1" x14ac:dyDescent="0.15">
      <c r="A160" s="762"/>
      <c r="B160" s="368"/>
      <c r="C160" s="155"/>
      <c r="D160" s="419" t="s">
        <v>117</v>
      </c>
      <c r="E160" s="410"/>
      <c r="F160" s="410"/>
      <c r="G160" s="838">
        <f t="shared" si="2"/>
        <v>0</v>
      </c>
      <c r="H160" s="388">
        <f>'Atividade Assistencial'!Q157</f>
        <v>0</v>
      </c>
      <c r="J160" s="387"/>
    </row>
    <row r="161" spans="1:10" ht="13.5" customHeight="1" x14ac:dyDescent="0.15">
      <c r="A161" s="762"/>
      <c r="B161" s="368"/>
      <c r="C161" s="411" t="s">
        <v>216</v>
      </c>
      <c r="D161" s="412"/>
      <c r="E161" s="410"/>
      <c r="F161" s="410"/>
      <c r="G161" s="838">
        <f t="shared" si="2"/>
        <v>0</v>
      </c>
      <c r="H161" s="388">
        <f>'Atividade Assistencial'!Q158</f>
        <v>0</v>
      </c>
      <c r="J161" s="387"/>
    </row>
    <row r="162" spans="1:10" ht="13.5" customHeight="1" x14ac:dyDescent="0.15">
      <c r="A162" s="762"/>
      <c r="B162" s="368"/>
      <c r="C162" s="369"/>
      <c r="D162" s="409" t="s">
        <v>98</v>
      </c>
      <c r="E162" s="410"/>
      <c r="F162" s="410"/>
      <c r="G162" s="838">
        <f t="shared" si="2"/>
        <v>0</v>
      </c>
      <c r="H162" s="388">
        <f>'Atividade Assistencial'!Q159</f>
        <v>0</v>
      </c>
      <c r="J162" s="387"/>
    </row>
    <row r="163" spans="1:10" ht="13.5" customHeight="1" x14ac:dyDescent="0.15">
      <c r="A163" s="762"/>
      <c r="B163" s="368"/>
      <c r="C163" s="411" t="s">
        <v>217</v>
      </c>
      <c r="D163" s="412"/>
      <c r="E163" s="410"/>
      <c r="F163" s="410"/>
      <c r="G163" s="838">
        <f t="shared" si="2"/>
        <v>0</v>
      </c>
      <c r="H163" s="388">
        <f>'Atividade Assistencial'!Q160</f>
        <v>0</v>
      </c>
      <c r="J163" s="387"/>
    </row>
    <row r="164" spans="1:10" ht="13.5" customHeight="1" x14ac:dyDescent="0.15">
      <c r="A164" s="762"/>
      <c r="B164" s="368"/>
      <c r="C164" s="369"/>
      <c r="D164" s="409" t="s">
        <v>99</v>
      </c>
      <c r="E164" s="410"/>
      <c r="F164" s="410"/>
      <c r="G164" s="838">
        <f t="shared" si="2"/>
        <v>0</v>
      </c>
      <c r="H164" s="388">
        <f>'Atividade Assistencial'!Q161</f>
        <v>0</v>
      </c>
      <c r="J164" s="387"/>
    </row>
    <row r="165" spans="1:10" ht="13.5" customHeight="1" x14ac:dyDescent="0.15">
      <c r="A165" s="762"/>
      <c r="B165" s="368"/>
      <c r="C165" s="411" t="s">
        <v>218</v>
      </c>
      <c r="D165" s="412"/>
      <c r="E165" s="410"/>
      <c r="F165" s="410"/>
      <c r="G165" s="838">
        <f t="shared" si="2"/>
        <v>0</v>
      </c>
      <c r="H165" s="388">
        <f>'Atividade Assistencial'!Q162</f>
        <v>0</v>
      </c>
      <c r="J165" s="387"/>
    </row>
    <row r="166" spans="1:10" ht="13.5" customHeight="1" x14ac:dyDescent="0.15">
      <c r="A166" s="762"/>
      <c r="B166" s="368"/>
      <c r="C166" s="369"/>
      <c r="D166" s="409" t="s">
        <v>100</v>
      </c>
      <c r="E166" s="410"/>
      <c r="F166" s="410"/>
      <c r="G166" s="838">
        <f t="shared" si="2"/>
        <v>0</v>
      </c>
      <c r="H166" s="388">
        <f>'Atividade Assistencial'!Q163</f>
        <v>0</v>
      </c>
      <c r="J166" s="387"/>
    </row>
    <row r="167" spans="1:10" ht="13.5" customHeight="1" x14ac:dyDescent="0.15">
      <c r="A167" s="762"/>
      <c r="B167" s="368"/>
      <c r="C167" s="411" t="s">
        <v>219</v>
      </c>
      <c r="D167" s="412"/>
      <c r="E167" s="410"/>
      <c r="F167" s="410"/>
      <c r="G167" s="838">
        <f t="shared" si="2"/>
        <v>0</v>
      </c>
      <c r="H167" s="388">
        <f>'Atividade Assistencial'!Q164</f>
        <v>0</v>
      </c>
      <c r="J167" s="387"/>
    </row>
    <row r="168" spans="1:10" ht="13.5" customHeight="1" x14ac:dyDescent="0.15">
      <c r="A168" s="762"/>
      <c r="B168" s="368"/>
      <c r="C168" s="369"/>
      <c r="D168" s="419" t="s">
        <v>118</v>
      </c>
      <c r="E168" s="410"/>
      <c r="F168" s="410"/>
      <c r="G168" s="838">
        <f t="shared" si="2"/>
        <v>0</v>
      </c>
      <c r="H168" s="388">
        <f>'Atividade Assistencial'!Q165</f>
        <v>0</v>
      </c>
      <c r="J168" s="387"/>
    </row>
    <row r="169" spans="1:10" ht="13.5" customHeight="1" x14ac:dyDescent="0.15">
      <c r="A169" s="762"/>
      <c r="B169" s="368"/>
      <c r="C169" s="411" t="s">
        <v>269</v>
      </c>
      <c r="D169" s="412"/>
      <c r="E169" s="410"/>
      <c r="F169" s="410"/>
      <c r="G169" s="838">
        <f t="shared" si="2"/>
        <v>0</v>
      </c>
      <c r="H169" s="388">
        <f>'Atividade Assistencial'!Q166</f>
        <v>0</v>
      </c>
      <c r="J169" s="387"/>
    </row>
    <row r="170" spans="1:10" ht="13.5" customHeight="1" x14ac:dyDescent="0.15">
      <c r="A170" s="762"/>
      <c r="B170" s="368"/>
      <c r="C170" s="369"/>
      <c r="D170" s="409" t="s">
        <v>397</v>
      </c>
      <c r="E170" s="410"/>
      <c r="F170" s="410"/>
      <c r="G170" s="838">
        <f t="shared" si="2"/>
        <v>0</v>
      </c>
      <c r="H170" s="388">
        <f>'Atividade Assistencial'!Q167</f>
        <v>0</v>
      </c>
      <c r="J170" s="387"/>
    </row>
    <row r="171" spans="1:10" ht="13.5" customHeight="1" x14ac:dyDescent="0.15">
      <c r="A171" s="762"/>
      <c r="B171" s="368"/>
      <c r="C171" s="411" t="s">
        <v>341</v>
      </c>
      <c r="D171" s="418"/>
      <c r="E171" s="410"/>
      <c r="F171" s="410"/>
      <c r="G171" s="838">
        <f t="shared" si="2"/>
        <v>0</v>
      </c>
      <c r="H171" s="388">
        <f>'Atividade Assistencial'!Q168</f>
        <v>0</v>
      </c>
      <c r="J171" s="387"/>
    </row>
    <row r="172" spans="1:10" ht="13.5" customHeight="1" x14ac:dyDescent="0.15">
      <c r="A172" s="762"/>
      <c r="B172" s="368"/>
      <c r="C172" s="369"/>
      <c r="D172" s="409" t="s">
        <v>386</v>
      </c>
      <c r="E172" s="410"/>
      <c r="F172" s="410"/>
      <c r="G172" s="838">
        <f t="shared" si="2"/>
        <v>0</v>
      </c>
      <c r="H172" s="388">
        <f>'Atividade Assistencial'!Q169</f>
        <v>0</v>
      </c>
      <c r="J172" s="387"/>
    </row>
    <row r="173" spans="1:10" ht="13.5" customHeight="1" x14ac:dyDescent="0.15">
      <c r="A173" s="762"/>
      <c r="B173" s="368"/>
      <c r="C173" s="399" t="s">
        <v>340</v>
      </c>
      <c r="D173" s="420"/>
      <c r="E173" s="410"/>
      <c r="F173" s="410"/>
      <c r="G173" s="838">
        <f t="shared" si="2"/>
        <v>0</v>
      </c>
      <c r="H173" s="388">
        <f>'Atividade Assistencial'!Q170</f>
        <v>0</v>
      </c>
      <c r="J173" s="387"/>
    </row>
    <row r="174" spans="1:10" ht="13.5" customHeight="1" x14ac:dyDescent="0.15">
      <c r="A174" s="762"/>
      <c r="B174" s="368"/>
      <c r="C174" s="421" t="s">
        <v>119</v>
      </c>
      <c r="D174" s="420"/>
      <c r="E174" s="410"/>
      <c r="F174" s="410"/>
      <c r="G174" s="838">
        <f t="shared" si="2"/>
        <v>0</v>
      </c>
      <c r="H174" s="388">
        <f>'Atividade Assistencial'!Q171</f>
        <v>0</v>
      </c>
      <c r="J174" s="387"/>
    </row>
    <row r="175" spans="1:10" ht="13.5" customHeight="1" x14ac:dyDescent="0.15">
      <c r="A175" s="762"/>
      <c r="B175" s="368"/>
      <c r="C175" s="422" t="s">
        <v>351</v>
      </c>
      <c r="D175" s="381"/>
      <c r="E175" s="423"/>
      <c r="F175" s="423"/>
      <c r="G175" s="827">
        <f>IF(SUM(G137,G139,G141,G143,G145,G147,G149,G151,G153,G155,G157,G159,G161,G163,G165,G167,G169,G171,G173)=0,"0 ",SUM(G137,G139,G141,G143,G145,G147,G149,G151,G153,G155,G157,G159,G161,G163,G165,G167,G169,G171,G173))</f>
        <v>20899.2</v>
      </c>
      <c r="H175" s="389">
        <f>IF(SUM(H137,H139,H141,H143,H145,H147,H149,H151,H153,H155,H157,H159,H161,H163,H165,H167,H169,H171,H173)=0,"0 ",SUM(H137,H139,H141,H143,H145,H147,H149,H151,H153,H155,H157,H159,H161,H163,H165,H167,H169,H171,H173))</f>
        <v>250790.39999999999</v>
      </c>
      <c r="J175" s="390"/>
    </row>
    <row r="176" spans="1:10" ht="13.5" customHeight="1" x14ac:dyDescent="0.15">
      <c r="A176" s="762"/>
      <c r="B176" s="370"/>
      <c r="C176" s="404" t="s">
        <v>352</v>
      </c>
      <c r="D176" s="412"/>
      <c r="E176" s="423"/>
      <c r="F176" s="423"/>
      <c r="G176" s="827">
        <f>IF(SUM(G138,G140,G142,G144,G146,G148,G150,G152,G154,G156,G158,G160,G162,G164,G166,G168,G170,G172,G174)=0,"0 ",SUM(G138,G140,G142,G144,G146,G148,G150,G152,G154,G156,G158,G160,G162,G164,G166,G168,G170,G172,G174))</f>
        <v>20899.2</v>
      </c>
      <c r="H176" s="389">
        <f>IF(SUM(H138,H140,H142,H144,H146,H148,H150,H152,H154,H156,H158,H160,H162,H164,H166,H168,H170,H172,H174)=0,"0 ",SUM(H138,H140,H142,H144,H146,H148,H150,H152,H154,H156,H158,H160,H162,H164,H166,H168,H170,H172,H174))</f>
        <v>250790.39999999999</v>
      </c>
      <c r="J176" s="390"/>
    </row>
    <row r="177" spans="1:10" ht="13.5" customHeight="1" x14ac:dyDescent="0.15">
      <c r="A177" s="762"/>
      <c r="B177" s="772" t="s">
        <v>220</v>
      </c>
      <c r="C177" s="768"/>
      <c r="D177" s="768"/>
      <c r="E177" s="785"/>
      <c r="F177" s="785"/>
      <c r="G177" s="776"/>
      <c r="H177" s="780"/>
      <c r="J177" s="367"/>
    </row>
    <row r="178" spans="1:10" ht="13.5" customHeight="1" x14ac:dyDescent="0.15">
      <c r="A178" s="762"/>
      <c r="B178" s="368"/>
      <c r="C178" s="155" t="s">
        <v>221</v>
      </c>
      <c r="D178" s="370"/>
      <c r="E178" s="425"/>
      <c r="F178" s="426"/>
      <c r="G178" s="837">
        <f>H178/$H$10</f>
        <v>305.20333333333326</v>
      </c>
      <c r="H178" s="386">
        <f>'Atividade Assistencial'!Q175</f>
        <v>3662.4399999999991</v>
      </c>
      <c r="J178" s="387"/>
    </row>
    <row r="179" spans="1:10" ht="13.5" customHeight="1" x14ac:dyDescent="0.15">
      <c r="A179" s="762"/>
      <c r="B179" s="368"/>
      <c r="C179" s="369"/>
      <c r="D179" s="427" t="s">
        <v>102</v>
      </c>
      <c r="E179" s="428"/>
      <c r="F179" s="429"/>
      <c r="G179" s="838">
        <f t="shared" ref="G179:G185" si="3">H179/$H$10</f>
        <v>305.20333333333326</v>
      </c>
      <c r="H179" s="388">
        <f>'Atividade Assistencial'!Q176</f>
        <v>3662.4399999999991</v>
      </c>
      <c r="J179" s="387"/>
    </row>
    <row r="180" spans="1:10" ht="13.5" customHeight="1" x14ac:dyDescent="0.15">
      <c r="A180" s="762"/>
      <c r="B180" s="368"/>
      <c r="C180" s="411" t="s">
        <v>222</v>
      </c>
      <c r="D180" s="377"/>
      <c r="E180" s="428" t="s">
        <v>2</v>
      </c>
      <c r="F180" s="429"/>
      <c r="G180" s="838">
        <f t="shared" si="3"/>
        <v>0</v>
      </c>
      <c r="H180" s="388">
        <f>'Atividade Assistencial'!Q177</f>
        <v>0</v>
      </c>
      <c r="J180" s="387"/>
    </row>
    <row r="181" spans="1:10" ht="13.5" customHeight="1" x14ac:dyDescent="0.15">
      <c r="A181" s="762"/>
      <c r="B181" s="368"/>
      <c r="C181" s="369"/>
      <c r="D181" s="427" t="s">
        <v>103</v>
      </c>
      <c r="E181" s="428"/>
      <c r="F181" s="429"/>
      <c r="G181" s="838">
        <f t="shared" si="3"/>
        <v>0</v>
      </c>
      <c r="H181" s="388">
        <f>'Atividade Assistencial'!Q178</f>
        <v>0</v>
      </c>
      <c r="J181" s="387"/>
    </row>
    <row r="182" spans="1:10" ht="13.5" customHeight="1" x14ac:dyDescent="0.15">
      <c r="A182" s="762"/>
      <c r="B182" s="368"/>
      <c r="C182" s="411" t="s">
        <v>223</v>
      </c>
      <c r="D182" s="377"/>
      <c r="E182" s="428" t="s">
        <v>2</v>
      </c>
      <c r="F182" s="429"/>
      <c r="G182" s="838">
        <f t="shared" si="3"/>
        <v>0</v>
      </c>
      <c r="H182" s="388">
        <f>'Atividade Assistencial'!Q179</f>
        <v>0</v>
      </c>
      <c r="J182" s="387"/>
    </row>
    <row r="183" spans="1:10" ht="13.5" customHeight="1" x14ac:dyDescent="0.15">
      <c r="A183" s="762"/>
      <c r="B183" s="368"/>
      <c r="C183" s="369"/>
      <c r="D183" s="427" t="s">
        <v>104</v>
      </c>
      <c r="E183" s="428"/>
      <c r="F183" s="429"/>
      <c r="G183" s="838">
        <f t="shared" si="3"/>
        <v>0</v>
      </c>
      <c r="H183" s="388">
        <f>'Atividade Assistencial'!Q180</f>
        <v>0</v>
      </c>
      <c r="J183" s="387"/>
    </row>
    <row r="184" spans="1:10" ht="13.5" customHeight="1" x14ac:dyDescent="0.15">
      <c r="A184" s="762"/>
      <c r="B184" s="368"/>
      <c r="C184" s="411" t="s">
        <v>256</v>
      </c>
      <c r="D184" s="377"/>
      <c r="E184" s="428" t="s">
        <v>2</v>
      </c>
      <c r="F184" s="429"/>
      <c r="G184" s="838">
        <f t="shared" si="3"/>
        <v>687.67333333333329</v>
      </c>
      <c r="H184" s="388">
        <f>'Atividade Assistencial'!Q181</f>
        <v>8252.08</v>
      </c>
      <c r="J184" s="387"/>
    </row>
    <row r="185" spans="1:10" ht="13.5" customHeight="1" x14ac:dyDescent="0.15">
      <c r="A185" s="762"/>
      <c r="B185" s="368"/>
      <c r="C185" s="369"/>
      <c r="D185" s="427" t="s">
        <v>105</v>
      </c>
      <c r="E185" s="428"/>
      <c r="F185" s="429"/>
      <c r="G185" s="838">
        <f t="shared" si="3"/>
        <v>687.67333333333329</v>
      </c>
      <c r="H185" s="388">
        <f>'Atividade Assistencial'!Q182</f>
        <v>8252.08</v>
      </c>
      <c r="J185" s="387"/>
    </row>
    <row r="186" spans="1:10" ht="13.5" customHeight="1" x14ac:dyDescent="0.15">
      <c r="A186" s="762"/>
      <c r="B186" s="368"/>
      <c r="C186" s="422" t="s">
        <v>224</v>
      </c>
      <c r="D186" s="370"/>
      <c r="E186" s="430"/>
      <c r="F186" s="431"/>
      <c r="G186" s="827">
        <f>IF(SUM(G178,G180,G182,G184)=0,"0 ",SUM(G178,G180,G182,G184))</f>
        <v>992.87666666666655</v>
      </c>
      <c r="H186" s="389">
        <f>IF(SUM(H178,H180,H182,H184)=0,"0 ",SUM(H178,H180,H182,H184))</f>
        <v>11914.519999999999</v>
      </c>
      <c r="J186" s="390"/>
    </row>
    <row r="187" spans="1:10" ht="13.5" customHeight="1" x14ac:dyDescent="0.15">
      <c r="A187" s="762"/>
      <c r="B187" s="370"/>
      <c r="C187" s="404" t="s">
        <v>225</v>
      </c>
      <c r="D187" s="377"/>
      <c r="E187" s="432"/>
      <c r="F187" s="433"/>
      <c r="G187" s="827">
        <f>IF(SUM(G179,G181,G183,G185)=0,"0 ",SUM(G179,G181,G183,G185))</f>
        <v>992.87666666666655</v>
      </c>
      <c r="H187" s="389">
        <f>IF(SUM(H179,H181,H183,H185)=0,"0 ",SUM(H179,H181,H183,H185))</f>
        <v>11914.519999999999</v>
      </c>
      <c r="J187" s="390"/>
    </row>
    <row r="188" spans="1:10" ht="13.5" customHeight="1" x14ac:dyDescent="0.15">
      <c r="A188" s="762"/>
      <c r="B188" s="772" t="s">
        <v>249</v>
      </c>
      <c r="C188" s="768"/>
      <c r="D188" s="768"/>
      <c r="E188" s="778" t="s">
        <v>2</v>
      </c>
      <c r="F188" s="778"/>
      <c r="G188" s="776" t="s">
        <v>2</v>
      </c>
      <c r="H188" s="780"/>
      <c r="J188" s="367"/>
    </row>
    <row r="189" spans="1:10" ht="13.5" customHeight="1" x14ac:dyDescent="0.15">
      <c r="A189" s="762"/>
      <c r="B189" s="368"/>
      <c r="C189" s="369" t="s">
        <v>226</v>
      </c>
      <c r="D189" s="368"/>
      <c r="E189" s="434"/>
      <c r="F189" s="435"/>
      <c r="G189" s="837">
        <f>H189/$H$10</f>
        <v>0</v>
      </c>
      <c r="H189" s="386">
        <f>'Atividade Assistencial'!Q186</f>
        <v>0</v>
      </c>
      <c r="J189" s="387"/>
    </row>
    <row r="190" spans="1:10" ht="13.5" customHeight="1" x14ac:dyDescent="0.15">
      <c r="A190" s="762"/>
      <c r="B190" s="368"/>
      <c r="C190" s="411" t="s">
        <v>353</v>
      </c>
      <c r="D190" s="411"/>
      <c r="E190" s="436"/>
      <c r="F190" s="437"/>
      <c r="G190" s="838">
        <f>H190/$H$10</f>
        <v>0</v>
      </c>
      <c r="H190" s="388">
        <f>'Atividade Assistencial'!Q187</f>
        <v>0</v>
      </c>
      <c r="J190" s="387"/>
    </row>
    <row r="191" spans="1:10" ht="13.5" customHeight="1" x14ac:dyDescent="0.15">
      <c r="A191" s="762"/>
      <c r="B191" s="368"/>
      <c r="C191" s="411" t="s">
        <v>227</v>
      </c>
      <c r="D191" s="398"/>
      <c r="E191" s="398"/>
      <c r="F191" s="438"/>
      <c r="G191" s="838">
        <f>H191/$H$10</f>
        <v>0</v>
      </c>
      <c r="H191" s="388">
        <f>'Atividade Assistencial'!Q188</f>
        <v>0</v>
      </c>
      <c r="J191" s="387"/>
    </row>
    <row r="192" spans="1:10" ht="13.5" customHeight="1" x14ac:dyDescent="0.15">
      <c r="A192" s="762"/>
      <c r="B192" s="370"/>
      <c r="C192" s="399" t="s">
        <v>228</v>
      </c>
      <c r="D192" s="377"/>
      <c r="E192" s="378"/>
      <c r="F192" s="379"/>
      <c r="G192" s="836">
        <f>'Atividade Assistencial'!R189</f>
        <v>0</v>
      </c>
      <c r="H192" s="375" t="s">
        <v>3</v>
      </c>
      <c r="J192" s="374"/>
    </row>
    <row r="193" spans="1:10" ht="13.5" customHeight="1" x14ac:dyDescent="0.2">
      <c r="A193" s="762"/>
      <c r="B193" s="786" t="s">
        <v>398</v>
      </c>
      <c r="C193" s="787"/>
      <c r="D193" s="768"/>
      <c r="E193" s="778"/>
      <c r="F193" s="778"/>
      <c r="G193" s="788"/>
      <c r="H193" s="789"/>
      <c r="J193" s="374"/>
    </row>
    <row r="194" spans="1:10" ht="13.5" customHeight="1" x14ac:dyDescent="0.2">
      <c r="A194" s="762"/>
      <c r="B194" s="234"/>
      <c r="C194" s="790" t="s">
        <v>399</v>
      </c>
      <c r="D194" s="791"/>
      <c r="E194" s="792"/>
      <c r="F194" s="792"/>
      <c r="G194" s="793"/>
      <c r="H194" s="794"/>
      <c r="J194" s="374"/>
    </row>
    <row r="195" spans="1:10" ht="13.5" customHeight="1" x14ac:dyDescent="0.2">
      <c r="A195" s="762"/>
      <c r="B195" s="234"/>
      <c r="C195" s="163" t="s">
        <v>400</v>
      </c>
      <c r="D195" s="398"/>
      <c r="E195" s="436"/>
      <c r="F195" s="436"/>
      <c r="G195" s="838">
        <f>H195/$H$10</f>
        <v>0</v>
      </c>
      <c r="H195" s="388">
        <f>'Atividade Assistencial'!Q192</f>
        <v>0</v>
      </c>
      <c r="J195" s="374"/>
    </row>
    <row r="196" spans="1:10" ht="13.5" customHeight="1" x14ac:dyDescent="0.2">
      <c r="A196" s="762"/>
      <c r="B196" s="234"/>
      <c r="C196" s="163" t="s">
        <v>401</v>
      </c>
      <c r="D196" s="398"/>
      <c r="E196" s="436"/>
      <c r="F196" s="436"/>
      <c r="G196" s="838">
        <f>H196/$H$10</f>
        <v>0</v>
      </c>
      <c r="H196" s="388">
        <f>'Atividade Assistencial'!Q193</f>
        <v>0</v>
      </c>
      <c r="J196" s="374"/>
    </row>
    <row r="197" spans="1:10" ht="13.5" customHeight="1" x14ac:dyDescent="0.2">
      <c r="A197" s="762"/>
      <c r="B197" s="234"/>
      <c r="C197" s="163" t="s">
        <v>402</v>
      </c>
      <c r="D197" s="398"/>
      <c r="E197" s="436"/>
      <c r="F197" s="436"/>
      <c r="G197" s="838">
        <f>H197/$H$10</f>
        <v>0</v>
      </c>
      <c r="H197" s="388">
        <f>'Atividade Assistencial'!Q194</f>
        <v>0</v>
      </c>
      <c r="J197" s="374"/>
    </row>
    <row r="198" spans="1:10" ht="13.5" customHeight="1" x14ac:dyDescent="0.2">
      <c r="A198" s="762"/>
      <c r="B198" s="234"/>
      <c r="C198" s="163" t="s">
        <v>403</v>
      </c>
      <c r="D198" s="398"/>
      <c r="E198" s="436"/>
      <c r="F198" s="436"/>
      <c r="G198" s="838">
        <f>H198/$H$10</f>
        <v>0</v>
      </c>
      <c r="H198" s="388">
        <f>'Atividade Assistencial'!Q195</f>
        <v>0</v>
      </c>
      <c r="J198" s="374"/>
    </row>
    <row r="199" spans="1:10" ht="13.5" customHeight="1" x14ac:dyDescent="0.2">
      <c r="A199" s="762"/>
      <c r="B199" s="234"/>
      <c r="C199" s="795" t="s">
        <v>404</v>
      </c>
      <c r="D199" s="796"/>
      <c r="E199" s="797"/>
      <c r="F199" s="797"/>
      <c r="G199" s="788"/>
      <c r="H199" s="789"/>
      <c r="J199" s="374"/>
    </row>
    <row r="200" spans="1:10" ht="13.5" customHeight="1" x14ac:dyDescent="0.2">
      <c r="A200" s="762"/>
      <c r="B200" s="234"/>
      <c r="C200" s="163" t="s">
        <v>405</v>
      </c>
      <c r="D200" s="398"/>
      <c r="E200" s="436"/>
      <c r="F200" s="436"/>
      <c r="G200" s="838">
        <f t="shared" ref="G200:G209" si="4">H200/$H$10</f>
        <v>0</v>
      </c>
      <c r="H200" s="388">
        <f>'Atividade Assistencial'!Q197</f>
        <v>0</v>
      </c>
      <c r="J200" s="374"/>
    </row>
    <row r="201" spans="1:10" ht="13.5" customHeight="1" x14ac:dyDescent="0.2">
      <c r="A201" s="762"/>
      <c r="B201" s="234"/>
      <c r="C201" s="163" t="s">
        <v>406</v>
      </c>
      <c r="D201" s="398"/>
      <c r="E201" s="436"/>
      <c r="F201" s="436"/>
      <c r="G201" s="838">
        <f t="shared" si="4"/>
        <v>0</v>
      </c>
      <c r="H201" s="388">
        <f>'Atividade Assistencial'!Q198</f>
        <v>0</v>
      </c>
      <c r="J201" s="374"/>
    </row>
    <row r="202" spans="1:10" ht="13.5" customHeight="1" x14ac:dyDescent="0.2">
      <c r="A202" s="762"/>
      <c r="B202" s="234"/>
      <c r="C202" s="163" t="s">
        <v>407</v>
      </c>
      <c r="D202" s="398"/>
      <c r="E202" s="436"/>
      <c r="F202" s="436"/>
      <c r="G202" s="838">
        <f t="shared" si="4"/>
        <v>0</v>
      </c>
      <c r="H202" s="388">
        <f>'Atividade Assistencial'!Q199</f>
        <v>0</v>
      </c>
      <c r="J202" s="374"/>
    </row>
    <row r="203" spans="1:10" ht="13.5" customHeight="1" x14ac:dyDescent="0.2">
      <c r="A203" s="762"/>
      <c r="B203" s="234"/>
      <c r="C203" s="163" t="s">
        <v>408</v>
      </c>
      <c r="D203" s="398"/>
      <c r="E203" s="436"/>
      <c r="F203" s="436"/>
      <c r="G203" s="838">
        <f t="shared" si="4"/>
        <v>0</v>
      </c>
      <c r="H203" s="388">
        <f>'Atividade Assistencial'!Q200</f>
        <v>0</v>
      </c>
      <c r="J203" s="374"/>
    </row>
    <row r="204" spans="1:10" ht="13.5" customHeight="1" x14ac:dyDescent="0.2">
      <c r="A204" s="762"/>
      <c r="B204" s="234"/>
      <c r="C204" s="163" t="s">
        <v>409</v>
      </c>
      <c r="D204" s="398"/>
      <c r="E204" s="436"/>
      <c r="F204" s="436"/>
      <c r="G204" s="838">
        <f t="shared" si="4"/>
        <v>0</v>
      </c>
      <c r="H204" s="388">
        <f>'Atividade Assistencial'!Q201</f>
        <v>0</v>
      </c>
      <c r="J204" s="374"/>
    </row>
    <row r="205" spans="1:10" ht="13.5" customHeight="1" x14ac:dyDescent="0.2">
      <c r="A205" s="762"/>
      <c r="B205" s="234"/>
      <c r="C205" s="163" t="s">
        <v>410</v>
      </c>
      <c r="D205" s="398"/>
      <c r="E205" s="436"/>
      <c r="F205" s="436"/>
      <c r="G205" s="838">
        <f t="shared" si="4"/>
        <v>0</v>
      </c>
      <c r="H205" s="388">
        <f>'Atividade Assistencial'!Q202</f>
        <v>0</v>
      </c>
      <c r="J205" s="374"/>
    </row>
    <row r="206" spans="1:10" ht="13.5" customHeight="1" x14ac:dyDescent="0.2">
      <c r="A206" s="762"/>
      <c r="B206" s="234"/>
      <c r="C206" s="163" t="s">
        <v>411</v>
      </c>
      <c r="D206" s="398"/>
      <c r="E206" s="436"/>
      <c r="F206" s="436"/>
      <c r="G206" s="838">
        <f t="shared" si="4"/>
        <v>0</v>
      </c>
      <c r="H206" s="388">
        <f>'Atividade Assistencial'!Q203</f>
        <v>0</v>
      </c>
      <c r="J206" s="374"/>
    </row>
    <row r="207" spans="1:10" ht="13.5" customHeight="1" x14ac:dyDescent="0.2">
      <c r="A207" s="762"/>
      <c r="B207" s="234"/>
      <c r="C207" s="163" t="s">
        <v>412</v>
      </c>
      <c r="D207" s="398"/>
      <c r="E207" s="436"/>
      <c r="F207" s="436"/>
      <c r="G207" s="838">
        <f t="shared" si="4"/>
        <v>0</v>
      </c>
      <c r="H207" s="388">
        <f>'Atividade Assistencial'!Q204</f>
        <v>0</v>
      </c>
      <c r="J207" s="374"/>
    </row>
    <row r="208" spans="1:10" ht="13.5" customHeight="1" x14ac:dyDescent="0.2">
      <c r="A208" s="762"/>
      <c r="B208" s="234"/>
      <c r="C208" s="163" t="s">
        <v>413</v>
      </c>
      <c r="D208" s="398"/>
      <c r="E208" s="436"/>
      <c r="F208" s="436"/>
      <c r="G208" s="838">
        <f t="shared" si="4"/>
        <v>0</v>
      </c>
      <c r="H208" s="388">
        <f>'Atividade Assistencial'!Q205</f>
        <v>0</v>
      </c>
      <c r="J208" s="374"/>
    </row>
    <row r="209" spans="1:10" ht="13.5" customHeight="1" x14ac:dyDescent="0.2">
      <c r="A209" s="762"/>
      <c r="B209" s="234"/>
      <c r="C209" s="163" t="str">
        <f>'Atividade Assistencial'!C206</f>
        <v>1.14.2.10. linha livre</v>
      </c>
      <c r="D209" s="398"/>
      <c r="E209" s="436"/>
      <c r="F209" s="436"/>
      <c r="G209" s="838">
        <f t="shared" si="4"/>
        <v>0</v>
      </c>
      <c r="H209" s="388">
        <f>'Atividade Assistencial'!Q206</f>
        <v>0</v>
      </c>
      <c r="J209" s="374"/>
    </row>
    <row r="210" spans="1:10" ht="13.5" customHeight="1" x14ac:dyDescent="0.2">
      <c r="A210" s="762"/>
      <c r="B210" s="786" t="s">
        <v>414</v>
      </c>
      <c r="C210" s="787"/>
      <c r="D210" s="768"/>
      <c r="E210" s="778"/>
      <c r="F210" s="778"/>
      <c r="G210" s="788"/>
      <c r="H210" s="789"/>
      <c r="J210" s="374"/>
    </row>
    <row r="211" spans="1:10" ht="13.5" customHeight="1" x14ac:dyDescent="0.2">
      <c r="A211" s="762"/>
      <c r="B211" s="234"/>
      <c r="C211" s="165" t="s">
        <v>415</v>
      </c>
      <c r="D211" s="368"/>
      <c r="E211" s="434"/>
      <c r="F211" s="434"/>
      <c r="G211" s="837">
        <f t="shared" ref="G211:G216" si="5">H211/$H$10</f>
        <v>0</v>
      </c>
      <c r="H211" s="386">
        <f>'Atividade Assistencial'!Q208</f>
        <v>0</v>
      </c>
      <c r="J211" s="374"/>
    </row>
    <row r="212" spans="1:10" ht="13.5" customHeight="1" x14ac:dyDescent="0.2">
      <c r="A212" s="762"/>
      <c r="B212" s="234"/>
      <c r="C212" s="163" t="s">
        <v>416</v>
      </c>
      <c r="D212" s="398"/>
      <c r="E212" s="436"/>
      <c r="F212" s="436"/>
      <c r="G212" s="838">
        <f t="shared" si="5"/>
        <v>0</v>
      </c>
      <c r="H212" s="388">
        <f>'Atividade Assistencial'!Q209</f>
        <v>0</v>
      </c>
      <c r="J212" s="374"/>
    </row>
    <row r="213" spans="1:10" ht="13.5" customHeight="1" x14ac:dyDescent="0.2">
      <c r="A213" s="762"/>
      <c r="B213" s="234"/>
      <c r="C213" s="163" t="s">
        <v>417</v>
      </c>
      <c r="D213" s="398"/>
      <c r="E213" s="436"/>
      <c r="F213" s="436"/>
      <c r="G213" s="838">
        <f t="shared" si="5"/>
        <v>0</v>
      </c>
      <c r="H213" s="388">
        <f>'Atividade Assistencial'!Q210</f>
        <v>0</v>
      </c>
      <c r="J213" s="374"/>
    </row>
    <row r="214" spans="1:10" ht="13.5" customHeight="1" x14ac:dyDescent="0.2">
      <c r="A214" s="762"/>
      <c r="B214" s="234"/>
      <c r="C214" s="163" t="s">
        <v>418</v>
      </c>
      <c r="D214" s="398"/>
      <c r="E214" s="436"/>
      <c r="F214" s="436"/>
      <c r="G214" s="838">
        <f t="shared" si="5"/>
        <v>0</v>
      </c>
      <c r="H214" s="388">
        <f>'Atividade Assistencial'!Q211</f>
        <v>0</v>
      </c>
      <c r="J214" s="374"/>
    </row>
    <row r="215" spans="1:10" ht="13.5" customHeight="1" x14ac:dyDescent="0.2">
      <c r="A215" s="762"/>
      <c r="B215" s="234"/>
      <c r="C215" s="163" t="s">
        <v>419</v>
      </c>
      <c r="D215" s="398"/>
      <c r="E215" s="436"/>
      <c r="F215" s="436"/>
      <c r="G215" s="838">
        <f t="shared" si="5"/>
        <v>0</v>
      </c>
      <c r="H215" s="388">
        <f>'Atividade Assistencial'!Q212</f>
        <v>0</v>
      </c>
      <c r="J215" s="374"/>
    </row>
    <row r="216" spans="1:10" ht="13.5" customHeight="1" x14ac:dyDescent="0.2">
      <c r="A216" s="762"/>
      <c r="B216" s="303"/>
      <c r="C216" s="166" t="s">
        <v>420</v>
      </c>
      <c r="D216" s="398"/>
      <c r="E216" s="436"/>
      <c r="F216" s="436"/>
      <c r="G216" s="838">
        <f t="shared" si="5"/>
        <v>0</v>
      </c>
      <c r="H216" s="388">
        <f>'Atividade Assistencial'!Q213</f>
        <v>0</v>
      </c>
      <c r="J216" s="374"/>
    </row>
    <row r="217" spans="1:10" ht="14.25" customHeight="1" x14ac:dyDescent="0.15">
      <c r="A217" s="798" t="s">
        <v>26</v>
      </c>
      <c r="B217" s="796"/>
      <c r="C217" s="796"/>
      <c r="D217" s="796"/>
      <c r="E217" s="799"/>
      <c r="F217" s="799"/>
      <c r="G217" s="800"/>
      <c r="H217" s="801"/>
      <c r="J217" s="367"/>
    </row>
    <row r="218" spans="1:10" ht="13.5" customHeight="1" x14ac:dyDescent="0.15">
      <c r="A218" s="763"/>
      <c r="B218" s="772" t="s">
        <v>161</v>
      </c>
      <c r="C218" s="768"/>
      <c r="D218" s="768"/>
      <c r="E218" s="785"/>
      <c r="F218" s="785"/>
      <c r="G218" s="776" t="s">
        <v>2</v>
      </c>
      <c r="H218" s="777"/>
      <c r="J218" s="367"/>
    </row>
    <row r="219" spans="1:10" ht="13.5" customHeight="1" x14ac:dyDescent="0.15">
      <c r="A219" s="762"/>
      <c r="B219" s="368"/>
      <c r="C219" s="369" t="s">
        <v>27</v>
      </c>
      <c r="D219" s="370"/>
      <c r="E219" s="371" t="s">
        <v>2</v>
      </c>
      <c r="F219" s="372"/>
      <c r="G219" s="835">
        <f>'Quadro de Pessoal'!P9</f>
        <v>60</v>
      </c>
      <c r="H219" s="373" t="s">
        <v>3</v>
      </c>
      <c r="J219" s="374"/>
    </row>
    <row r="220" spans="1:10" ht="13.5" customHeight="1" x14ac:dyDescent="0.15">
      <c r="A220" s="762"/>
      <c r="B220" s="368"/>
      <c r="C220" s="411" t="s">
        <v>28</v>
      </c>
      <c r="D220" s="398"/>
      <c r="E220" s="436"/>
      <c r="F220" s="437"/>
      <c r="G220" s="839">
        <f>'Quadro de Pessoal'!P10</f>
        <v>82</v>
      </c>
      <c r="H220" s="375" t="s">
        <v>3</v>
      </c>
      <c r="J220" s="374"/>
    </row>
    <row r="221" spans="1:10" ht="13.5" customHeight="1" x14ac:dyDescent="0.15">
      <c r="A221" s="762"/>
      <c r="B221" s="368"/>
      <c r="C221" s="392"/>
      <c r="D221" s="399" t="s">
        <v>29</v>
      </c>
      <c r="E221" s="378" t="s">
        <v>2</v>
      </c>
      <c r="F221" s="379"/>
      <c r="G221" s="836">
        <f>'Quadro de Pessoal'!P11</f>
        <v>22</v>
      </c>
      <c r="H221" s="375" t="s">
        <v>3</v>
      </c>
      <c r="J221" s="374"/>
    </row>
    <row r="222" spans="1:10" ht="13.5" customHeight="1" x14ac:dyDescent="0.15">
      <c r="A222" s="762"/>
      <c r="B222" s="368"/>
      <c r="C222" s="392"/>
      <c r="D222" s="369" t="s">
        <v>30</v>
      </c>
      <c r="E222" s="371" t="s">
        <v>2</v>
      </c>
      <c r="F222" s="372"/>
      <c r="G222" s="836">
        <f>'Quadro de Pessoal'!P12</f>
        <v>54</v>
      </c>
      <c r="H222" s="375" t="s">
        <v>3</v>
      </c>
      <c r="J222" s="374"/>
    </row>
    <row r="223" spans="1:10" ht="13.5" customHeight="1" x14ac:dyDescent="0.15">
      <c r="A223" s="762"/>
      <c r="B223" s="368"/>
      <c r="C223" s="392"/>
      <c r="D223" s="369" t="s">
        <v>31</v>
      </c>
      <c r="E223" s="371" t="s">
        <v>2</v>
      </c>
      <c r="F223" s="372"/>
      <c r="G223" s="836">
        <f>'Quadro de Pessoal'!P13</f>
        <v>0</v>
      </c>
      <c r="H223" s="375" t="s">
        <v>3</v>
      </c>
      <c r="J223" s="374"/>
    </row>
    <row r="224" spans="1:10" ht="13.5" customHeight="1" x14ac:dyDescent="0.15">
      <c r="A224" s="762"/>
      <c r="B224" s="368"/>
      <c r="C224" s="396"/>
      <c r="D224" s="369" t="s">
        <v>342</v>
      </c>
      <c r="E224" s="371" t="s">
        <v>2</v>
      </c>
      <c r="F224" s="372"/>
      <c r="G224" s="836">
        <f>'Quadro de Pessoal'!P14</f>
        <v>6</v>
      </c>
      <c r="H224" s="375" t="s">
        <v>3</v>
      </c>
      <c r="J224" s="374"/>
    </row>
    <row r="225" spans="1:10" ht="13.5" customHeight="1" x14ac:dyDescent="0.15">
      <c r="A225" s="762"/>
      <c r="B225" s="368"/>
      <c r="C225" s="399" t="s">
        <v>32</v>
      </c>
      <c r="D225" s="377"/>
      <c r="E225" s="378" t="s">
        <v>2</v>
      </c>
      <c r="F225" s="379"/>
      <c r="G225" s="836">
        <f>'Quadro de Pessoal'!P15</f>
        <v>9</v>
      </c>
      <c r="H225" s="375" t="s">
        <v>3</v>
      </c>
      <c r="J225" s="374"/>
    </row>
    <row r="226" spans="1:10" ht="13.5" customHeight="1" x14ac:dyDescent="0.15">
      <c r="A226" s="762"/>
      <c r="B226" s="368"/>
      <c r="C226" s="369" t="s">
        <v>33</v>
      </c>
      <c r="D226" s="370"/>
      <c r="E226" s="371" t="s">
        <v>2</v>
      </c>
      <c r="F226" s="372"/>
      <c r="G226" s="836">
        <f>'Quadro de Pessoal'!P16</f>
        <v>27</v>
      </c>
      <c r="H226" s="375" t="s">
        <v>3</v>
      </c>
      <c r="J226" s="374"/>
    </row>
    <row r="227" spans="1:10" ht="13.5" customHeight="1" x14ac:dyDescent="0.15">
      <c r="A227" s="762"/>
      <c r="B227" s="368"/>
      <c r="C227" s="369" t="s">
        <v>34</v>
      </c>
      <c r="D227" s="370"/>
      <c r="E227" s="371" t="s">
        <v>2</v>
      </c>
      <c r="F227" s="372"/>
      <c r="G227" s="836">
        <f>'Quadro de Pessoal'!P17</f>
        <v>26</v>
      </c>
      <c r="H227" s="375" t="s">
        <v>3</v>
      </c>
      <c r="J227" s="374"/>
    </row>
    <row r="228" spans="1:10" ht="13.5" customHeight="1" x14ac:dyDescent="0.15">
      <c r="A228" s="762"/>
      <c r="B228" s="368"/>
      <c r="C228" s="369" t="s">
        <v>35</v>
      </c>
      <c r="D228" s="370"/>
      <c r="E228" s="371" t="s">
        <v>2</v>
      </c>
      <c r="F228" s="372"/>
      <c r="G228" s="836">
        <f>'Quadro de Pessoal'!P18</f>
        <v>1</v>
      </c>
      <c r="H228" s="375" t="s">
        <v>3</v>
      </c>
      <c r="J228" s="374"/>
    </row>
    <row r="229" spans="1:10" ht="13.5" customHeight="1" x14ac:dyDescent="0.15">
      <c r="A229" s="762"/>
      <c r="B229" s="368"/>
      <c r="C229" s="439" t="s">
        <v>250</v>
      </c>
      <c r="D229" s="377"/>
      <c r="E229" s="378" t="s">
        <v>2</v>
      </c>
      <c r="F229" s="379"/>
      <c r="G229" s="836">
        <f>'Quadro de Pessoal'!P19</f>
        <v>5</v>
      </c>
      <c r="H229" s="375" t="s">
        <v>3</v>
      </c>
      <c r="J229" s="374"/>
    </row>
    <row r="230" spans="1:10" ht="13.5" customHeight="1" x14ac:dyDescent="0.15">
      <c r="A230" s="762"/>
      <c r="B230" s="368"/>
      <c r="C230" s="377"/>
      <c r="D230" s="440" t="s">
        <v>36</v>
      </c>
      <c r="E230" s="428"/>
      <c r="F230" s="429"/>
      <c r="G230" s="839">
        <f>'Quadro de Pessoal'!P20</f>
        <v>210</v>
      </c>
      <c r="H230" s="375" t="s">
        <v>3</v>
      </c>
      <c r="J230" s="374"/>
    </row>
    <row r="231" spans="1:10" ht="13.5" customHeight="1" x14ac:dyDescent="0.15">
      <c r="A231" s="762"/>
      <c r="B231" s="368"/>
      <c r="C231" s="399" t="s">
        <v>37</v>
      </c>
      <c r="D231" s="377"/>
      <c r="E231" s="378" t="s">
        <v>2</v>
      </c>
      <c r="F231" s="379"/>
      <c r="G231" s="836">
        <f>'Quadro de Pessoal'!P21</f>
        <v>0</v>
      </c>
      <c r="H231" s="375" t="s">
        <v>3</v>
      </c>
      <c r="J231" s="374"/>
    </row>
    <row r="232" spans="1:10" ht="13.5" customHeight="1" x14ac:dyDescent="0.15">
      <c r="A232" s="762"/>
      <c r="B232" s="368"/>
      <c r="C232" s="369" t="s">
        <v>38</v>
      </c>
      <c r="D232" s="370"/>
      <c r="E232" s="371" t="s">
        <v>2</v>
      </c>
      <c r="F232" s="372"/>
      <c r="G232" s="836">
        <f>'Quadro de Pessoal'!P22</f>
        <v>2</v>
      </c>
      <c r="H232" s="375" t="s">
        <v>3</v>
      </c>
      <c r="J232" s="374"/>
    </row>
    <row r="233" spans="1:10" ht="13.5" customHeight="1" x14ac:dyDescent="0.15">
      <c r="A233" s="762"/>
      <c r="B233" s="368"/>
      <c r="C233" s="399" t="s">
        <v>87</v>
      </c>
      <c r="D233" s="377"/>
      <c r="E233" s="378" t="s">
        <v>2</v>
      </c>
      <c r="F233" s="379"/>
      <c r="G233" s="836">
        <f>'Quadro de Pessoal'!P23</f>
        <v>19</v>
      </c>
      <c r="H233" s="375" t="s">
        <v>3</v>
      </c>
      <c r="J233" s="374"/>
    </row>
    <row r="234" spans="1:10" ht="13.5" customHeight="1" x14ac:dyDescent="0.15">
      <c r="A234" s="762"/>
      <c r="B234" s="368"/>
      <c r="C234" s="441"/>
      <c r="D234" s="440" t="s">
        <v>39</v>
      </c>
      <c r="E234" s="432"/>
      <c r="F234" s="433"/>
      <c r="G234" s="839">
        <f>'Quadro de Pessoal'!P24</f>
        <v>21</v>
      </c>
      <c r="H234" s="375" t="s">
        <v>3</v>
      </c>
      <c r="J234" s="374"/>
    </row>
    <row r="235" spans="1:10" ht="13.5" customHeight="1" x14ac:dyDescent="0.15">
      <c r="A235" s="762"/>
      <c r="B235" s="370"/>
      <c r="C235" s="401" t="s">
        <v>110</v>
      </c>
      <c r="D235" s="377"/>
      <c r="E235" s="432"/>
      <c r="F235" s="433"/>
      <c r="G235" s="827">
        <f>'Quadro de Pessoal'!P25</f>
        <v>231</v>
      </c>
      <c r="H235" s="375" t="s">
        <v>3</v>
      </c>
      <c r="J235" s="374"/>
    </row>
    <row r="236" spans="1:10" ht="13.5" customHeight="1" x14ac:dyDescent="0.15">
      <c r="A236" s="763"/>
      <c r="B236" s="772" t="s">
        <v>442</v>
      </c>
      <c r="C236" s="768"/>
      <c r="D236" s="768"/>
      <c r="E236" s="785"/>
      <c r="F236" s="785"/>
      <c r="G236" s="776" t="s">
        <v>2</v>
      </c>
      <c r="H236" s="780"/>
      <c r="J236" s="367"/>
    </row>
    <row r="237" spans="1:10" ht="13.5" customHeight="1" x14ac:dyDescent="0.15">
      <c r="A237" s="762"/>
      <c r="B237" s="368"/>
      <c r="C237" s="369" t="s">
        <v>128</v>
      </c>
      <c r="D237" s="370"/>
      <c r="E237" s="371" t="s">
        <v>2</v>
      </c>
      <c r="F237" s="372"/>
      <c r="G237" s="835">
        <f>'Quadro de Pessoal'!P27</f>
        <v>55</v>
      </c>
      <c r="H237" s="373" t="s">
        <v>3</v>
      </c>
      <c r="J237" s="374"/>
    </row>
    <row r="238" spans="1:10" ht="13.5" customHeight="1" x14ac:dyDescent="0.15">
      <c r="A238" s="762"/>
      <c r="B238" s="368"/>
      <c r="C238" s="411" t="s">
        <v>129</v>
      </c>
      <c r="D238" s="398"/>
      <c r="E238" s="436"/>
      <c r="F238" s="437"/>
      <c r="G238" s="839">
        <f>'Quadro de Pessoal'!P28</f>
        <v>200</v>
      </c>
      <c r="H238" s="375" t="s">
        <v>3</v>
      </c>
      <c r="J238" s="374"/>
    </row>
    <row r="239" spans="1:10" ht="13.5" customHeight="1" x14ac:dyDescent="0.15">
      <c r="A239" s="762"/>
      <c r="B239" s="368"/>
      <c r="C239" s="392"/>
      <c r="D239" s="399" t="s">
        <v>130</v>
      </c>
      <c r="E239" s="378" t="s">
        <v>2</v>
      </c>
      <c r="F239" s="379"/>
      <c r="G239" s="836">
        <f>'Quadro de Pessoal'!P29</f>
        <v>20</v>
      </c>
      <c r="H239" s="375" t="s">
        <v>3</v>
      </c>
      <c r="J239" s="374"/>
    </row>
    <row r="240" spans="1:10" ht="13.5" customHeight="1" x14ac:dyDescent="0.15">
      <c r="A240" s="762"/>
      <c r="B240" s="368"/>
      <c r="C240" s="392"/>
      <c r="D240" s="369" t="s">
        <v>131</v>
      </c>
      <c r="E240" s="371" t="s">
        <v>2</v>
      </c>
      <c r="F240" s="372"/>
      <c r="G240" s="836">
        <f>'Quadro de Pessoal'!P30</f>
        <v>171</v>
      </c>
      <c r="H240" s="375" t="s">
        <v>3</v>
      </c>
      <c r="J240" s="374"/>
    </row>
    <row r="241" spans="1:10" ht="13.5" customHeight="1" x14ac:dyDescent="0.15">
      <c r="A241" s="762"/>
      <c r="B241" s="368"/>
      <c r="C241" s="392"/>
      <c r="D241" s="369" t="s">
        <v>132</v>
      </c>
      <c r="E241" s="371" t="s">
        <v>2</v>
      </c>
      <c r="F241" s="372"/>
      <c r="G241" s="836">
        <f>'Quadro de Pessoal'!P31</f>
        <v>0</v>
      </c>
      <c r="H241" s="375" t="s">
        <v>3</v>
      </c>
      <c r="J241" s="374"/>
    </row>
    <row r="242" spans="1:10" ht="13.5" customHeight="1" x14ac:dyDescent="0.15">
      <c r="A242" s="762"/>
      <c r="B242" s="368"/>
      <c r="C242" s="396"/>
      <c r="D242" s="369" t="s">
        <v>343</v>
      </c>
      <c r="E242" s="371" t="s">
        <v>2</v>
      </c>
      <c r="F242" s="372"/>
      <c r="G242" s="836">
        <f>'Quadro de Pessoal'!P32</f>
        <v>9</v>
      </c>
      <c r="H242" s="375" t="s">
        <v>3</v>
      </c>
      <c r="J242" s="374"/>
    </row>
    <row r="243" spans="1:10" ht="13.5" customHeight="1" x14ac:dyDescent="0.15">
      <c r="A243" s="762"/>
      <c r="B243" s="368"/>
      <c r="C243" s="399" t="s">
        <v>133</v>
      </c>
      <c r="D243" s="377"/>
      <c r="E243" s="378" t="s">
        <v>2</v>
      </c>
      <c r="F243" s="379"/>
      <c r="G243" s="836">
        <f>'Quadro de Pessoal'!P33</f>
        <v>19</v>
      </c>
      <c r="H243" s="375" t="s">
        <v>3</v>
      </c>
      <c r="J243" s="374"/>
    </row>
    <row r="244" spans="1:10" ht="13.5" customHeight="1" x14ac:dyDescent="0.15">
      <c r="A244" s="762"/>
      <c r="B244" s="368"/>
      <c r="C244" s="369" t="s">
        <v>134</v>
      </c>
      <c r="D244" s="370"/>
      <c r="E244" s="371" t="s">
        <v>2</v>
      </c>
      <c r="F244" s="372"/>
      <c r="G244" s="836">
        <f>'Quadro de Pessoal'!P34</f>
        <v>0</v>
      </c>
      <c r="H244" s="375" t="s">
        <v>3</v>
      </c>
      <c r="J244" s="374"/>
    </row>
    <row r="245" spans="1:10" ht="13.5" customHeight="1" x14ac:dyDescent="0.15">
      <c r="A245" s="762"/>
      <c r="B245" s="368"/>
      <c r="C245" s="369" t="s">
        <v>135</v>
      </c>
      <c r="D245" s="370"/>
      <c r="E245" s="371" t="s">
        <v>2</v>
      </c>
      <c r="F245" s="372"/>
      <c r="G245" s="836">
        <f>'Quadro de Pessoal'!P35</f>
        <v>35</v>
      </c>
      <c r="H245" s="375" t="s">
        <v>3</v>
      </c>
      <c r="J245" s="374"/>
    </row>
    <row r="246" spans="1:10" ht="13.5" customHeight="1" x14ac:dyDescent="0.15">
      <c r="A246" s="762"/>
      <c r="B246" s="368"/>
      <c r="C246" s="369" t="s">
        <v>136</v>
      </c>
      <c r="D246" s="370"/>
      <c r="E246" s="371" t="s">
        <v>2</v>
      </c>
      <c r="F246" s="372"/>
      <c r="G246" s="836">
        <f>'Quadro de Pessoal'!P36</f>
        <v>6</v>
      </c>
      <c r="H246" s="375" t="s">
        <v>3</v>
      </c>
      <c r="J246" s="374"/>
    </row>
    <row r="247" spans="1:10" ht="13.5" customHeight="1" x14ac:dyDescent="0.15">
      <c r="A247" s="762"/>
      <c r="B247" s="368"/>
      <c r="C247" s="439" t="s">
        <v>251</v>
      </c>
      <c r="D247" s="377"/>
      <c r="E247" s="378" t="s">
        <v>2</v>
      </c>
      <c r="F247" s="379"/>
      <c r="G247" s="836">
        <f>'Quadro de Pessoal'!P37</f>
        <v>5</v>
      </c>
      <c r="H247" s="375" t="s">
        <v>3</v>
      </c>
      <c r="J247" s="374"/>
    </row>
    <row r="248" spans="1:10" ht="13.5" customHeight="1" x14ac:dyDescent="0.15">
      <c r="A248" s="762"/>
      <c r="B248" s="368"/>
      <c r="C248" s="377"/>
      <c r="D248" s="440" t="s">
        <v>108</v>
      </c>
      <c r="E248" s="428"/>
      <c r="F248" s="429"/>
      <c r="G248" s="839">
        <f>'Quadro de Pessoal'!P38</f>
        <v>320</v>
      </c>
      <c r="H248" s="375" t="s">
        <v>3</v>
      </c>
      <c r="J248" s="374"/>
    </row>
    <row r="249" spans="1:10" ht="13.5" customHeight="1" x14ac:dyDescent="0.15">
      <c r="A249" s="762"/>
      <c r="B249" s="368"/>
      <c r="C249" s="399" t="s">
        <v>137</v>
      </c>
      <c r="D249" s="377"/>
      <c r="E249" s="378" t="s">
        <v>2</v>
      </c>
      <c r="F249" s="379"/>
      <c r="G249" s="836">
        <f>'Quadro de Pessoal'!P39</f>
        <v>0</v>
      </c>
      <c r="H249" s="375" t="s">
        <v>3</v>
      </c>
      <c r="J249" s="374"/>
    </row>
    <row r="250" spans="1:10" ht="13.5" customHeight="1" x14ac:dyDescent="0.15">
      <c r="A250" s="762"/>
      <c r="B250" s="368"/>
      <c r="C250" s="369" t="s">
        <v>138</v>
      </c>
      <c r="D250" s="370"/>
      <c r="E250" s="371" t="s">
        <v>2</v>
      </c>
      <c r="F250" s="372"/>
      <c r="G250" s="836">
        <f>'Quadro de Pessoal'!P40</f>
        <v>7</v>
      </c>
      <c r="H250" s="375" t="s">
        <v>3</v>
      </c>
      <c r="J250" s="374"/>
    </row>
    <row r="251" spans="1:10" ht="13.5" customHeight="1" x14ac:dyDescent="0.15">
      <c r="A251" s="762"/>
      <c r="B251" s="368"/>
      <c r="C251" s="399" t="s">
        <v>139</v>
      </c>
      <c r="D251" s="377"/>
      <c r="E251" s="378" t="s">
        <v>2</v>
      </c>
      <c r="F251" s="379"/>
      <c r="G251" s="836">
        <f>'Quadro de Pessoal'!P41</f>
        <v>10</v>
      </c>
      <c r="H251" s="375" t="s">
        <v>3</v>
      </c>
      <c r="J251" s="374"/>
    </row>
    <row r="252" spans="1:10" ht="13.5" customHeight="1" x14ac:dyDescent="0.15">
      <c r="A252" s="762"/>
      <c r="B252" s="368"/>
      <c r="C252" s="441"/>
      <c r="D252" s="440" t="s">
        <v>109</v>
      </c>
      <c r="E252" s="432"/>
      <c r="F252" s="433"/>
      <c r="G252" s="839">
        <f>'Quadro de Pessoal'!P42</f>
        <v>17</v>
      </c>
      <c r="H252" s="375" t="s">
        <v>3</v>
      </c>
      <c r="J252" s="374"/>
    </row>
    <row r="253" spans="1:10" ht="13.5" customHeight="1" x14ac:dyDescent="0.15">
      <c r="A253" s="762"/>
      <c r="B253" s="370"/>
      <c r="C253" s="401" t="s">
        <v>111</v>
      </c>
      <c r="D253" s="377"/>
      <c r="E253" s="432"/>
      <c r="F253" s="433"/>
      <c r="G253" s="827">
        <f>'Quadro de Pessoal'!P43</f>
        <v>337</v>
      </c>
      <c r="H253" s="375" t="s">
        <v>3</v>
      </c>
      <c r="J253" s="374"/>
    </row>
    <row r="254" spans="1:10" ht="13.5" customHeight="1" x14ac:dyDescent="0.15">
      <c r="A254" s="763"/>
      <c r="B254" s="772" t="s">
        <v>443</v>
      </c>
      <c r="C254" s="768"/>
      <c r="D254" s="768"/>
      <c r="E254" s="785"/>
      <c r="F254" s="785"/>
      <c r="G254" s="776" t="s">
        <v>2</v>
      </c>
      <c r="H254" s="780"/>
      <c r="J254" s="367"/>
    </row>
    <row r="255" spans="1:10" ht="13.5" customHeight="1" x14ac:dyDescent="0.15">
      <c r="A255" s="762"/>
      <c r="B255" s="368"/>
      <c r="C255" s="369" t="s">
        <v>128</v>
      </c>
      <c r="D255" s="370"/>
      <c r="E255" s="371" t="s">
        <v>2</v>
      </c>
      <c r="F255" s="372"/>
      <c r="G255" s="835">
        <f>'Quadro de Pessoal'!P45</f>
        <v>0</v>
      </c>
      <c r="H255" s="373" t="s">
        <v>3</v>
      </c>
      <c r="J255" s="374"/>
    </row>
    <row r="256" spans="1:10" ht="13.5" customHeight="1" x14ac:dyDescent="0.15">
      <c r="A256" s="762"/>
      <c r="B256" s="368"/>
      <c r="C256" s="411" t="s">
        <v>129</v>
      </c>
      <c r="D256" s="398"/>
      <c r="E256" s="436"/>
      <c r="F256" s="437"/>
      <c r="G256" s="839">
        <f>'Quadro de Pessoal'!P46</f>
        <v>2</v>
      </c>
      <c r="H256" s="375" t="s">
        <v>3</v>
      </c>
      <c r="J256" s="374"/>
    </row>
    <row r="257" spans="1:10" ht="13.5" customHeight="1" x14ac:dyDescent="0.15">
      <c r="A257" s="762"/>
      <c r="B257" s="368"/>
      <c r="C257" s="392"/>
      <c r="D257" s="399" t="s">
        <v>130</v>
      </c>
      <c r="E257" s="378" t="s">
        <v>2</v>
      </c>
      <c r="F257" s="379"/>
      <c r="G257" s="836">
        <f>'Quadro de Pessoal'!P47</f>
        <v>0</v>
      </c>
      <c r="H257" s="375" t="s">
        <v>3</v>
      </c>
      <c r="J257" s="374"/>
    </row>
    <row r="258" spans="1:10" ht="13.5" customHeight="1" x14ac:dyDescent="0.15">
      <c r="A258" s="762"/>
      <c r="B258" s="368"/>
      <c r="C258" s="392"/>
      <c r="D258" s="369" t="s">
        <v>131</v>
      </c>
      <c r="E258" s="371" t="s">
        <v>2</v>
      </c>
      <c r="F258" s="372"/>
      <c r="G258" s="836">
        <f>'Quadro de Pessoal'!P48</f>
        <v>0</v>
      </c>
      <c r="H258" s="375" t="s">
        <v>3</v>
      </c>
      <c r="J258" s="374"/>
    </row>
    <row r="259" spans="1:10" ht="13.5" customHeight="1" x14ac:dyDescent="0.15">
      <c r="A259" s="762"/>
      <c r="B259" s="368"/>
      <c r="C259" s="392"/>
      <c r="D259" s="369" t="s">
        <v>132</v>
      </c>
      <c r="E259" s="371" t="s">
        <v>2</v>
      </c>
      <c r="F259" s="372"/>
      <c r="G259" s="836">
        <f>'Quadro de Pessoal'!P49</f>
        <v>0</v>
      </c>
      <c r="H259" s="375" t="s">
        <v>3</v>
      </c>
      <c r="J259" s="374"/>
    </row>
    <row r="260" spans="1:10" ht="13.5" customHeight="1" x14ac:dyDescent="0.15">
      <c r="A260" s="762"/>
      <c r="B260" s="368"/>
      <c r="C260" s="396"/>
      <c r="D260" s="369" t="s">
        <v>343</v>
      </c>
      <c r="E260" s="371" t="s">
        <v>2</v>
      </c>
      <c r="F260" s="372"/>
      <c r="G260" s="836">
        <f>'Quadro de Pessoal'!P50</f>
        <v>2</v>
      </c>
      <c r="H260" s="375" t="s">
        <v>3</v>
      </c>
      <c r="J260" s="374"/>
    </row>
    <row r="261" spans="1:10" ht="13.5" customHeight="1" x14ac:dyDescent="0.15">
      <c r="A261" s="762"/>
      <c r="B261" s="368"/>
      <c r="C261" s="399" t="s">
        <v>133</v>
      </c>
      <c r="D261" s="377"/>
      <c r="E261" s="378" t="s">
        <v>2</v>
      </c>
      <c r="F261" s="379"/>
      <c r="G261" s="836">
        <f>'Quadro de Pessoal'!P51</f>
        <v>10</v>
      </c>
      <c r="H261" s="375" t="s">
        <v>3</v>
      </c>
      <c r="J261" s="374"/>
    </row>
    <row r="262" spans="1:10" ht="13.5" customHeight="1" x14ac:dyDescent="0.15">
      <c r="A262" s="762"/>
      <c r="B262" s="368"/>
      <c r="C262" s="369" t="s">
        <v>134</v>
      </c>
      <c r="D262" s="370"/>
      <c r="E262" s="371" t="s">
        <v>2</v>
      </c>
      <c r="F262" s="372"/>
      <c r="G262" s="836">
        <f>'Quadro de Pessoal'!P52</f>
        <v>0</v>
      </c>
      <c r="H262" s="375" t="s">
        <v>3</v>
      </c>
      <c r="J262" s="374"/>
    </row>
    <row r="263" spans="1:10" ht="13.5" customHeight="1" x14ac:dyDescent="0.15">
      <c r="A263" s="762"/>
      <c r="B263" s="368"/>
      <c r="C263" s="369" t="s">
        <v>135</v>
      </c>
      <c r="D263" s="370"/>
      <c r="E263" s="371" t="s">
        <v>2</v>
      </c>
      <c r="F263" s="372"/>
      <c r="G263" s="836">
        <f>'Quadro de Pessoal'!P53</f>
        <v>0</v>
      </c>
      <c r="H263" s="375" t="s">
        <v>3</v>
      </c>
      <c r="J263" s="374"/>
    </row>
    <row r="264" spans="1:10" ht="13.5" customHeight="1" x14ac:dyDescent="0.15">
      <c r="A264" s="762"/>
      <c r="B264" s="368"/>
      <c r="C264" s="369" t="s">
        <v>136</v>
      </c>
      <c r="D264" s="370"/>
      <c r="E264" s="371" t="s">
        <v>2</v>
      </c>
      <c r="F264" s="372"/>
      <c r="G264" s="836">
        <f>'Quadro de Pessoal'!P54</f>
        <v>0</v>
      </c>
      <c r="H264" s="375" t="s">
        <v>3</v>
      </c>
      <c r="J264" s="374"/>
    </row>
    <row r="265" spans="1:10" ht="13.5" customHeight="1" x14ac:dyDescent="0.15">
      <c r="A265" s="762"/>
      <c r="B265" s="368"/>
      <c r="C265" s="439" t="s">
        <v>251</v>
      </c>
      <c r="D265" s="377"/>
      <c r="E265" s="378" t="s">
        <v>2</v>
      </c>
      <c r="F265" s="379"/>
      <c r="G265" s="836">
        <f>'Quadro de Pessoal'!P55</f>
        <v>8</v>
      </c>
      <c r="H265" s="375" t="s">
        <v>3</v>
      </c>
      <c r="J265" s="374"/>
    </row>
    <row r="266" spans="1:10" ht="13.5" customHeight="1" x14ac:dyDescent="0.15">
      <c r="A266" s="762"/>
      <c r="B266" s="368"/>
      <c r="C266" s="377"/>
      <c r="D266" s="440" t="s">
        <v>112</v>
      </c>
      <c r="E266" s="428"/>
      <c r="F266" s="429"/>
      <c r="G266" s="839">
        <f>'Quadro de Pessoal'!P56</f>
        <v>20</v>
      </c>
      <c r="H266" s="375" t="s">
        <v>3</v>
      </c>
      <c r="J266" s="374"/>
    </row>
    <row r="267" spans="1:10" ht="13.5" customHeight="1" x14ac:dyDescent="0.15">
      <c r="A267" s="762"/>
      <c r="B267" s="368"/>
      <c r="C267" s="399" t="s">
        <v>137</v>
      </c>
      <c r="D267" s="377"/>
      <c r="E267" s="378" t="s">
        <v>2</v>
      </c>
      <c r="F267" s="379"/>
      <c r="G267" s="836">
        <f>'Quadro de Pessoal'!P57</f>
        <v>0</v>
      </c>
      <c r="H267" s="375" t="s">
        <v>3</v>
      </c>
      <c r="J267" s="374"/>
    </row>
    <row r="268" spans="1:10" ht="13.5" customHeight="1" x14ac:dyDescent="0.15">
      <c r="A268" s="762"/>
      <c r="B268" s="368"/>
      <c r="C268" s="369" t="s">
        <v>138</v>
      </c>
      <c r="D268" s="370"/>
      <c r="E268" s="371" t="s">
        <v>2</v>
      </c>
      <c r="F268" s="372"/>
      <c r="G268" s="836">
        <f>'Quadro de Pessoal'!P58</f>
        <v>0</v>
      </c>
      <c r="H268" s="375" t="s">
        <v>3</v>
      </c>
      <c r="J268" s="374"/>
    </row>
    <row r="269" spans="1:10" ht="13.5" customHeight="1" x14ac:dyDescent="0.15">
      <c r="A269" s="762"/>
      <c r="B269" s="368"/>
      <c r="C269" s="399" t="s">
        <v>139</v>
      </c>
      <c r="D269" s="377"/>
      <c r="E269" s="378" t="s">
        <v>2</v>
      </c>
      <c r="F269" s="379"/>
      <c r="G269" s="836">
        <f>'Quadro de Pessoal'!P59</f>
        <v>0</v>
      </c>
      <c r="H269" s="375" t="s">
        <v>3</v>
      </c>
      <c r="J269" s="374"/>
    </row>
    <row r="270" spans="1:10" ht="13.5" customHeight="1" x14ac:dyDescent="0.15">
      <c r="A270" s="762"/>
      <c r="B270" s="368"/>
      <c r="C270" s="441"/>
      <c r="D270" s="440" t="s">
        <v>113</v>
      </c>
      <c r="E270" s="432"/>
      <c r="F270" s="433"/>
      <c r="G270" s="839">
        <f>'Quadro de Pessoal'!P60</f>
        <v>0</v>
      </c>
      <c r="H270" s="375" t="s">
        <v>3</v>
      </c>
      <c r="J270" s="374"/>
    </row>
    <row r="271" spans="1:10" ht="13.5" customHeight="1" x14ac:dyDescent="0.15">
      <c r="A271" s="762"/>
      <c r="B271" s="370"/>
      <c r="C271" s="401" t="s">
        <v>595</v>
      </c>
      <c r="D271" s="377"/>
      <c r="E271" s="432"/>
      <c r="F271" s="433"/>
      <c r="G271" s="827">
        <f>'Quadro de Pessoal'!P61</f>
        <v>20</v>
      </c>
      <c r="H271" s="375" t="s">
        <v>3</v>
      </c>
      <c r="J271" s="374"/>
    </row>
    <row r="272" spans="1:10" ht="13.5" customHeight="1" x14ac:dyDescent="0.15">
      <c r="A272" s="763"/>
      <c r="B272" s="772" t="s">
        <v>162</v>
      </c>
      <c r="C272" s="768"/>
      <c r="D272" s="768"/>
      <c r="E272" s="785"/>
      <c r="F272" s="785"/>
      <c r="G272" s="776"/>
      <c r="H272" s="777"/>
      <c r="J272" s="367"/>
    </row>
    <row r="273" spans="1:10" ht="13.5" customHeight="1" x14ac:dyDescent="0.15">
      <c r="A273" s="762"/>
      <c r="B273" s="368"/>
      <c r="C273" s="369" t="s">
        <v>140</v>
      </c>
      <c r="D273" s="370"/>
      <c r="E273" s="371" t="s">
        <v>2</v>
      </c>
      <c r="F273" s="372"/>
      <c r="G273" s="835">
        <f>IF(SUM(G219,G237,G255)=0,,SUM(G219,G237,G255))</f>
        <v>115</v>
      </c>
      <c r="H273" s="373" t="s">
        <v>3</v>
      </c>
      <c r="J273" s="374"/>
    </row>
    <row r="274" spans="1:10" ht="13.5" customHeight="1" x14ac:dyDescent="0.15">
      <c r="A274" s="762"/>
      <c r="B274" s="368"/>
      <c r="C274" s="411" t="s">
        <v>141</v>
      </c>
      <c r="D274" s="398"/>
      <c r="E274" s="436"/>
      <c r="F274" s="437"/>
      <c r="G274" s="839">
        <f t="shared" ref="G274:G289" si="6">IF(SUM(G220,G238,G256)=0,,SUM(G220,G238,G256))</f>
        <v>284</v>
      </c>
      <c r="H274" s="375" t="s">
        <v>3</v>
      </c>
      <c r="J274" s="374"/>
    </row>
    <row r="275" spans="1:10" ht="13.5" customHeight="1" x14ac:dyDescent="0.15">
      <c r="A275" s="762"/>
      <c r="B275" s="368"/>
      <c r="C275" s="392"/>
      <c r="D275" s="399" t="s">
        <v>142</v>
      </c>
      <c r="E275" s="378" t="s">
        <v>2</v>
      </c>
      <c r="F275" s="379"/>
      <c r="G275" s="836">
        <f t="shared" si="6"/>
        <v>42</v>
      </c>
      <c r="H275" s="375" t="s">
        <v>3</v>
      </c>
      <c r="J275" s="374"/>
    </row>
    <row r="276" spans="1:10" ht="13.5" customHeight="1" x14ac:dyDescent="0.15">
      <c r="A276" s="762"/>
      <c r="B276" s="368"/>
      <c r="C276" s="392"/>
      <c r="D276" s="369" t="s">
        <v>143</v>
      </c>
      <c r="E276" s="371" t="s">
        <v>2</v>
      </c>
      <c r="F276" s="372"/>
      <c r="G276" s="836">
        <f t="shared" si="6"/>
        <v>225</v>
      </c>
      <c r="H276" s="375" t="s">
        <v>3</v>
      </c>
      <c r="J276" s="374"/>
    </row>
    <row r="277" spans="1:10" ht="13.5" customHeight="1" x14ac:dyDescent="0.15">
      <c r="A277" s="762"/>
      <c r="B277" s="368"/>
      <c r="C277" s="392"/>
      <c r="D277" s="369" t="s">
        <v>144</v>
      </c>
      <c r="E277" s="371" t="s">
        <v>2</v>
      </c>
      <c r="F277" s="372"/>
      <c r="G277" s="836">
        <f t="shared" si="6"/>
        <v>0</v>
      </c>
      <c r="H277" s="375" t="s">
        <v>3</v>
      </c>
      <c r="J277" s="374"/>
    </row>
    <row r="278" spans="1:10" ht="13.5" customHeight="1" x14ac:dyDescent="0.15">
      <c r="A278" s="762"/>
      <c r="B278" s="368"/>
      <c r="C278" s="396"/>
      <c r="D278" s="369" t="s">
        <v>344</v>
      </c>
      <c r="E278" s="371" t="s">
        <v>2</v>
      </c>
      <c r="F278" s="372"/>
      <c r="G278" s="836">
        <f t="shared" si="6"/>
        <v>17</v>
      </c>
      <c r="H278" s="375" t="s">
        <v>3</v>
      </c>
      <c r="J278" s="374"/>
    </row>
    <row r="279" spans="1:10" ht="13.5" customHeight="1" x14ac:dyDescent="0.15">
      <c r="A279" s="762"/>
      <c r="B279" s="368"/>
      <c r="C279" s="399" t="s">
        <v>145</v>
      </c>
      <c r="D279" s="377"/>
      <c r="E279" s="378" t="s">
        <v>2</v>
      </c>
      <c r="F279" s="379"/>
      <c r="G279" s="836">
        <f t="shared" si="6"/>
        <v>38</v>
      </c>
      <c r="H279" s="375" t="s">
        <v>3</v>
      </c>
      <c r="J279" s="374"/>
    </row>
    <row r="280" spans="1:10" ht="13.5" customHeight="1" x14ac:dyDescent="0.15">
      <c r="A280" s="762"/>
      <c r="B280" s="368"/>
      <c r="C280" s="369" t="s">
        <v>146</v>
      </c>
      <c r="D280" s="370"/>
      <c r="E280" s="371" t="s">
        <v>2</v>
      </c>
      <c r="F280" s="372"/>
      <c r="G280" s="836">
        <f t="shared" si="6"/>
        <v>27</v>
      </c>
      <c r="H280" s="375" t="s">
        <v>3</v>
      </c>
      <c r="J280" s="374"/>
    </row>
    <row r="281" spans="1:10" ht="13.5" customHeight="1" x14ac:dyDescent="0.15">
      <c r="A281" s="762"/>
      <c r="B281" s="368"/>
      <c r="C281" s="369" t="s">
        <v>147</v>
      </c>
      <c r="D281" s="370"/>
      <c r="E281" s="371" t="s">
        <v>2</v>
      </c>
      <c r="F281" s="372"/>
      <c r="G281" s="836">
        <f t="shared" si="6"/>
        <v>61</v>
      </c>
      <c r="H281" s="375" t="s">
        <v>3</v>
      </c>
      <c r="J281" s="374"/>
    </row>
    <row r="282" spans="1:10" ht="13.5" customHeight="1" x14ac:dyDescent="0.15">
      <c r="A282" s="762"/>
      <c r="B282" s="368"/>
      <c r="C282" s="369" t="s">
        <v>148</v>
      </c>
      <c r="D282" s="370"/>
      <c r="E282" s="371" t="s">
        <v>2</v>
      </c>
      <c r="F282" s="372"/>
      <c r="G282" s="836">
        <f t="shared" si="6"/>
        <v>7</v>
      </c>
      <c r="H282" s="375" t="s">
        <v>3</v>
      </c>
      <c r="J282" s="374"/>
    </row>
    <row r="283" spans="1:10" ht="13.5" customHeight="1" x14ac:dyDescent="0.15">
      <c r="A283" s="762"/>
      <c r="B283" s="368"/>
      <c r="C283" s="439" t="s">
        <v>252</v>
      </c>
      <c r="D283" s="377"/>
      <c r="E283" s="378" t="s">
        <v>2</v>
      </c>
      <c r="F283" s="379"/>
      <c r="G283" s="836">
        <f t="shared" si="6"/>
        <v>18</v>
      </c>
      <c r="H283" s="375" t="s">
        <v>3</v>
      </c>
      <c r="J283" s="374"/>
    </row>
    <row r="284" spans="1:10" ht="13.5" customHeight="1" x14ac:dyDescent="0.15">
      <c r="A284" s="762"/>
      <c r="B284" s="368"/>
      <c r="C284" s="377"/>
      <c r="D284" s="440" t="s">
        <v>596</v>
      </c>
      <c r="E284" s="428"/>
      <c r="F284" s="429"/>
      <c r="G284" s="839">
        <f t="shared" si="6"/>
        <v>550</v>
      </c>
      <c r="H284" s="375" t="s">
        <v>3</v>
      </c>
      <c r="J284" s="374"/>
    </row>
    <row r="285" spans="1:10" ht="13.5" customHeight="1" x14ac:dyDescent="0.15">
      <c r="A285" s="762"/>
      <c r="B285" s="368"/>
      <c r="C285" s="399" t="s">
        <v>149</v>
      </c>
      <c r="D285" s="377"/>
      <c r="E285" s="378" t="s">
        <v>2</v>
      </c>
      <c r="F285" s="379"/>
      <c r="G285" s="836">
        <f t="shared" si="6"/>
        <v>0</v>
      </c>
      <c r="H285" s="375" t="s">
        <v>3</v>
      </c>
      <c r="J285" s="374"/>
    </row>
    <row r="286" spans="1:10" ht="13.5" customHeight="1" x14ac:dyDescent="0.15">
      <c r="A286" s="762"/>
      <c r="B286" s="368"/>
      <c r="C286" s="369" t="s">
        <v>150</v>
      </c>
      <c r="D286" s="370"/>
      <c r="E286" s="371" t="s">
        <v>2</v>
      </c>
      <c r="F286" s="372"/>
      <c r="G286" s="836">
        <f t="shared" si="6"/>
        <v>9</v>
      </c>
      <c r="H286" s="375" t="s">
        <v>3</v>
      </c>
      <c r="J286" s="374"/>
    </row>
    <row r="287" spans="1:10" ht="13.5" customHeight="1" x14ac:dyDescent="0.15">
      <c r="A287" s="762"/>
      <c r="B287" s="368"/>
      <c r="C287" s="399" t="s">
        <v>151</v>
      </c>
      <c r="D287" s="377"/>
      <c r="E287" s="378" t="s">
        <v>2</v>
      </c>
      <c r="F287" s="379"/>
      <c r="G287" s="836">
        <f t="shared" si="6"/>
        <v>29</v>
      </c>
      <c r="H287" s="375" t="s">
        <v>3</v>
      </c>
      <c r="J287" s="374"/>
    </row>
    <row r="288" spans="1:10" ht="13.5" customHeight="1" x14ac:dyDescent="0.15">
      <c r="A288" s="762"/>
      <c r="B288" s="368"/>
      <c r="C288" s="441"/>
      <c r="D288" s="440" t="s">
        <v>597</v>
      </c>
      <c r="E288" s="432"/>
      <c r="F288" s="433"/>
      <c r="G288" s="839">
        <f t="shared" si="6"/>
        <v>38</v>
      </c>
      <c r="H288" s="375" t="s">
        <v>3</v>
      </c>
      <c r="J288" s="374"/>
    </row>
    <row r="289" spans="1:10" ht="13.5" customHeight="1" x14ac:dyDescent="0.15">
      <c r="A289" s="762"/>
      <c r="B289" s="368"/>
      <c r="C289" s="440" t="s">
        <v>598</v>
      </c>
      <c r="D289" s="377"/>
      <c r="E289" s="432"/>
      <c r="F289" s="433"/>
      <c r="G289" s="827">
        <f t="shared" si="6"/>
        <v>588</v>
      </c>
      <c r="H289" s="375" t="s">
        <v>3</v>
      </c>
      <c r="J289" s="374"/>
    </row>
    <row r="290" spans="1:10" s="312" customFormat="1" ht="13.5" hidden="1" customHeight="1" x14ac:dyDescent="0.15">
      <c r="A290" s="761"/>
      <c r="B290" s="442" t="s">
        <v>253</v>
      </c>
      <c r="C290" s="443"/>
      <c r="D290" s="443"/>
      <c r="E290" s="444"/>
      <c r="F290" s="444"/>
      <c r="G290" s="391"/>
      <c r="H290" s="424"/>
      <c r="J290" s="445"/>
    </row>
    <row r="291" spans="1:10" ht="13.5" hidden="1" customHeight="1" x14ac:dyDescent="0.15">
      <c r="A291" s="762"/>
      <c r="B291" s="368"/>
      <c r="C291" s="399" t="s">
        <v>152</v>
      </c>
      <c r="D291" s="377"/>
      <c r="E291" s="378" t="s">
        <v>2</v>
      </c>
      <c r="F291" s="379"/>
      <c r="G291" s="405">
        <f>H291/12</f>
        <v>0</v>
      </c>
      <c r="H291" s="388">
        <f>'Quadro de Pessoal'!P81</f>
        <v>0</v>
      </c>
      <c r="J291" s="387"/>
    </row>
    <row r="292" spans="1:10" ht="13.5" hidden="1" customHeight="1" x14ac:dyDescent="0.15">
      <c r="A292" s="762"/>
      <c r="B292" s="368"/>
      <c r="C292" s="399" t="s">
        <v>153</v>
      </c>
      <c r="D292" s="377"/>
      <c r="E292" s="378" t="s">
        <v>2</v>
      </c>
      <c r="F292" s="379"/>
      <c r="G292" s="405">
        <f>H292/12</f>
        <v>0</v>
      </c>
      <c r="H292" s="388">
        <f>'Quadro de Pessoal'!P82</f>
        <v>0</v>
      </c>
      <c r="J292" s="387"/>
    </row>
    <row r="293" spans="1:10" ht="13.5" hidden="1" customHeight="1" x14ac:dyDescent="0.15">
      <c r="A293" s="762"/>
      <c r="B293" s="370"/>
      <c r="C293" s="399" t="s">
        <v>154</v>
      </c>
      <c r="D293" s="377"/>
      <c r="E293" s="378"/>
      <c r="F293" s="379"/>
      <c r="G293" s="405">
        <f>H293/12</f>
        <v>0</v>
      </c>
      <c r="H293" s="388">
        <f>'Quadro de Pessoal'!P83</f>
        <v>0</v>
      </c>
      <c r="J293" s="387"/>
    </row>
    <row r="294" spans="1:10" ht="13.5" customHeight="1" x14ac:dyDescent="0.15">
      <c r="A294" s="762"/>
      <c r="B294" s="772" t="s">
        <v>385</v>
      </c>
      <c r="C294" s="768"/>
      <c r="D294" s="768"/>
      <c r="E294" s="768"/>
      <c r="F294" s="768"/>
      <c r="G294" s="776"/>
      <c r="H294" s="780"/>
      <c r="J294" s="367"/>
    </row>
    <row r="295" spans="1:10" ht="13.5" customHeight="1" x14ac:dyDescent="0.15">
      <c r="A295" s="762"/>
      <c r="B295" s="368"/>
      <c r="C295" s="369" t="s">
        <v>230</v>
      </c>
      <c r="D295" s="370"/>
      <c r="E295" s="371" t="s">
        <v>2</v>
      </c>
      <c r="F295" s="372"/>
      <c r="G295" s="835">
        <f>'Quadro de Pessoal'!P85</f>
        <v>54</v>
      </c>
      <c r="H295" s="373" t="s">
        <v>3</v>
      </c>
      <c r="J295" s="374"/>
    </row>
    <row r="296" spans="1:10" ht="13.5" customHeight="1" x14ac:dyDescent="0.15">
      <c r="A296" s="762"/>
      <c r="B296" s="368"/>
      <c r="C296" s="369" t="s">
        <v>231</v>
      </c>
      <c r="D296" s="370"/>
      <c r="E296" s="371" t="s">
        <v>2</v>
      </c>
      <c r="F296" s="372"/>
      <c r="G296" s="836">
        <f>'Quadro de Pessoal'!P86</f>
        <v>3</v>
      </c>
      <c r="H296" s="375" t="s">
        <v>3</v>
      </c>
      <c r="J296" s="374"/>
    </row>
    <row r="297" spans="1:10" ht="13.5" customHeight="1" x14ac:dyDescent="0.15">
      <c r="A297" s="762"/>
      <c r="B297" s="370"/>
      <c r="C297" s="401" t="s">
        <v>40</v>
      </c>
      <c r="D297" s="370"/>
      <c r="E297" s="370"/>
      <c r="F297" s="381"/>
      <c r="G297" s="827">
        <f>IF(SUM(G295:G296)=0,"0",SUM(G295:G296))</f>
        <v>57</v>
      </c>
      <c r="H297" s="375" t="s">
        <v>3</v>
      </c>
      <c r="J297" s="374"/>
    </row>
    <row r="298" spans="1:10" ht="13.5" hidden="1" customHeight="1" x14ac:dyDescent="0.15">
      <c r="A298" s="762"/>
      <c r="B298" s="442" t="s">
        <v>354</v>
      </c>
      <c r="C298" s="446"/>
      <c r="D298" s="446"/>
      <c r="E298" s="446"/>
      <c r="F298" s="446"/>
      <c r="G298" s="391"/>
      <c r="H298" s="424"/>
      <c r="J298" s="445"/>
    </row>
    <row r="299" spans="1:10" ht="13.5" hidden="1" customHeight="1" x14ac:dyDescent="0.15">
      <c r="A299" s="762"/>
      <c r="B299" s="368"/>
      <c r="C299" s="369" t="s">
        <v>355</v>
      </c>
      <c r="D299" s="370"/>
      <c r="E299" s="371" t="s">
        <v>2</v>
      </c>
      <c r="F299" s="372"/>
      <c r="G299" s="405">
        <f>'Quadro de Pessoal'!P89</f>
        <v>48</v>
      </c>
      <c r="H299" s="375" t="s">
        <v>3</v>
      </c>
      <c r="J299" s="374"/>
    </row>
    <row r="300" spans="1:10" ht="13.5" hidden="1" customHeight="1" x14ac:dyDescent="0.15">
      <c r="A300" s="762"/>
      <c r="B300" s="370"/>
      <c r="C300" s="401" t="s">
        <v>40</v>
      </c>
      <c r="D300" s="370"/>
      <c r="E300" s="370"/>
      <c r="F300" s="381"/>
      <c r="G300" s="382">
        <f>IF(SUM(G299:G299)=0,"0 ",SUM(G299:G299))</f>
        <v>48</v>
      </c>
      <c r="H300" s="375" t="s">
        <v>3</v>
      </c>
      <c r="J300" s="374"/>
    </row>
    <row r="301" spans="1:10" s="312" customFormat="1" ht="13.5" hidden="1" customHeight="1" x14ac:dyDescent="0.15">
      <c r="A301" s="761"/>
      <c r="B301" s="442" t="s">
        <v>356</v>
      </c>
      <c r="C301" s="443"/>
      <c r="D301" s="443"/>
      <c r="E301" s="444"/>
      <c r="F301" s="444"/>
      <c r="G301" s="391"/>
      <c r="H301" s="424"/>
      <c r="J301" s="445"/>
    </row>
    <row r="302" spans="1:10" ht="13.5" hidden="1" customHeight="1" x14ac:dyDescent="0.15">
      <c r="A302" s="762"/>
      <c r="B302" s="368"/>
      <c r="C302" s="411" t="s">
        <v>357</v>
      </c>
      <c r="D302" s="398"/>
      <c r="E302" s="436"/>
      <c r="F302" s="437"/>
      <c r="G302" s="405">
        <f t="shared" ref="G302:G307" si="7">H302/12</f>
        <v>2358</v>
      </c>
      <c r="H302" s="388">
        <f>'Quadro de Pessoal'!P91</f>
        <v>28296</v>
      </c>
      <c r="J302" s="387"/>
    </row>
    <row r="303" spans="1:10" ht="13.5" hidden="1" customHeight="1" x14ac:dyDescent="0.15">
      <c r="A303" s="762"/>
      <c r="B303" s="368"/>
      <c r="C303" s="392"/>
      <c r="D303" s="399" t="s">
        <v>358</v>
      </c>
      <c r="E303" s="378" t="s">
        <v>2</v>
      </c>
      <c r="F303" s="379"/>
      <c r="G303" s="405">
        <f t="shared" si="7"/>
        <v>40</v>
      </c>
      <c r="H303" s="388">
        <f>'Quadro de Pessoal'!P92</f>
        <v>480</v>
      </c>
      <c r="J303" s="387"/>
    </row>
    <row r="304" spans="1:10" ht="13.5" hidden="1" customHeight="1" x14ac:dyDescent="0.15">
      <c r="A304" s="762"/>
      <c r="B304" s="368"/>
      <c r="C304" s="392"/>
      <c r="D304" s="369" t="s">
        <v>359</v>
      </c>
      <c r="E304" s="371"/>
      <c r="F304" s="372"/>
      <c r="G304" s="405">
        <f t="shared" si="7"/>
        <v>2300</v>
      </c>
      <c r="H304" s="388">
        <f>'Quadro de Pessoal'!P93</f>
        <v>27600</v>
      </c>
      <c r="J304" s="387"/>
    </row>
    <row r="305" spans="1:10" ht="13.5" hidden="1" customHeight="1" x14ac:dyDescent="0.15">
      <c r="A305" s="762"/>
      <c r="B305" s="368"/>
      <c r="C305" s="392"/>
      <c r="D305" s="369" t="s">
        <v>360</v>
      </c>
      <c r="E305" s="371" t="s">
        <v>2</v>
      </c>
      <c r="F305" s="372"/>
      <c r="G305" s="405">
        <f t="shared" si="7"/>
        <v>18</v>
      </c>
      <c r="H305" s="388">
        <f>'Quadro de Pessoal'!P94</f>
        <v>216</v>
      </c>
      <c r="J305" s="387"/>
    </row>
    <row r="306" spans="1:10" ht="13.5" hidden="1" customHeight="1" x14ac:dyDescent="0.15">
      <c r="A306" s="762"/>
      <c r="B306" s="368"/>
      <c r="C306" s="411" t="s">
        <v>361</v>
      </c>
      <c r="D306" s="398"/>
      <c r="E306" s="436"/>
      <c r="F306" s="437"/>
      <c r="G306" s="405">
        <f t="shared" si="7"/>
        <v>101093.33333333333</v>
      </c>
      <c r="H306" s="388">
        <f>'Quadro de Pessoal'!P95</f>
        <v>1213120</v>
      </c>
      <c r="J306" s="387"/>
    </row>
    <row r="307" spans="1:10" ht="13.5" hidden="1" customHeight="1" x14ac:dyDescent="0.15">
      <c r="A307" s="762"/>
      <c r="B307" s="368"/>
      <c r="C307" s="447"/>
      <c r="D307" s="399" t="s">
        <v>362</v>
      </c>
      <c r="E307" s="378" t="s">
        <v>2</v>
      </c>
      <c r="F307" s="379"/>
      <c r="G307" s="405">
        <f t="shared" si="7"/>
        <v>101093.33333333333</v>
      </c>
      <c r="H307" s="388">
        <f>'Quadro de Pessoal'!P96</f>
        <v>1213120</v>
      </c>
      <c r="J307" s="387"/>
    </row>
    <row r="308" spans="1:10" ht="13.5" hidden="1" customHeight="1" x14ac:dyDescent="0.15">
      <c r="A308" s="762"/>
      <c r="B308" s="370"/>
      <c r="C308" s="401" t="s">
        <v>40</v>
      </c>
      <c r="D308" s="370"/>
      <c r="E308" s="370"/>
      <c r="F308" s="381"/>
      <c r="G308" s="382">
        <f>IF(SUM(G302+G306)=0,"0 ",SUM(G302+G306))</f>
        <v>103451.33333333333</v>
      </c>
      <c r="H308" s="448">
        <f>IF(SUM(H302+H306)=0,"0 ",SUM(H302+H306))</f>
        <v>1241416</v>
      </c>
      <c r="J308" s="449"/>
    </row>
    <row r="309" spans="1:10" ht="13.5" customHeight="1" x14ac:dyDescent="0.15">
      <c r="A309" s="762"/>
      <c r="B309" s="772" t="s">
        <v>363</v>
      </c>
      <c r="C309" s="768"/>
      <c r="D309" s="768"/>
      <c r="E309" s="768"/>
      <c r="F309" s="768"/>
      <c r="G309" s="776"/>
      <c r="H309" s="780"/>
      <c r="J309" s="367"/>
    </row>
    <row r="310" spans="1:10" ht="13.5" customHeight="1" x14ac:dyDescent="0.15">
      <c r="A310" s="762"/>
      <c r="B310" s="368"/>
      <c r="C310" s="369" t="s">
        <v>364</v>
      </c>
      <c r="D310" s="370"/>
      <c r="E310" s="371" t="s">
        <v>2</v>
      </c>
      <c r="F310" s="372"/>
      <c r="G310" s="835">
        <f>H310/12</f>
        <v>171666</v>
      </c>
      <c r="H310" s="386">
        <f>'Quadro de Pessoal'!P98</f>
        <v>2059992</v>
      </c>
      <c r="J310" s="387"/>
    </row>
    <row r="311" spans="1:10" ht="13.5" customHeight="1" x14ac:dyDescent="0.15">
      <c r="A311" s="762"/>
      <c r="B311" s="368"/>
      <c r="C311" s="376" t="s">
        <v>365</v>
      </c>
      <c r="D311" s="370"/>
      <c r="E311" s="371"/>
      <c r="F311" s="372"/>
      <c r="G311" s="836">
        <f>H311/12</f>
        <v>355025.8</v>
      </c>
      <c r="H311" s="388">
        <f>'Quadro de Pessoal'!P99</f>
        <v>4260309.5999999996</v>
      </c>
      <c r="J311" s="387"/>
    </row>
    <row r="312" spans="1:10" ht="13.5" customHeight="1" x14ac:dyDescent="0.15">
      <c r="A312" s="762"/>
      <c r="B312" s="370"/>
      <c r="C312" s="401" t="s">
        <v>40</v>
      </c>
      <c r="D312" s="370"/>
      <c r="E312" s="370"/>
      <c r="F312" s="381"/>
      <c r="G312" s="827">
        <f>IF(SUM(G310:G311)=0,"0",SUM(G310:G311))</f>
        <v>526691.80000000005</v>
      </c>
      <c r="H312" s="840">
        <f>IF(SUM(H310:H311)=0,"0",SUM(H310:H311))</f>
        <v>6320301.5999999996</v>
      </c>
      <c r="J312" s="367"/>
    </row>
    <row r="313" spans="1:10" ht="13.5" hidden="1" customHeight="1" x14ac:dyDescent="0.15">
      <c r="A313" s="763" t="s">
        <v>41</v>
      </c>
      <c r="B313" s="450"/>
      <c r="C313" s="450"/>
      <c r="D313" s="450"/>
      <c r="E313" s="450"/>
      <c r="F313" s="450"/>
      <c r="G313" s="451"/>
      <c r="H313" s="424"/>
      <c r="J313" s="452"/>
    </row>
    <row r="314" spans="1:10" ht="13.5" hidden="1" customHeight="1" x14ac:dyDescent="0.15">
      <c r="A314" s="762"/>
      <c r="B314" s="442" t="s">
        <v>42</v>
      </c>
      <c r="C314" s="450"/>
      <c r="D314" s="450"/>
      <c r="E314" s="450"/>
      <c r="F314" s="450"/>
      <c r="G314" s="391"/>
      <c r="H314" s="424"/>
      <c r="J314" s="452"/>
    </row>
    <row r="315" spans="1:10" ht="13.5" hidden="1" customHeight="1" x14ac:dyDescent="0.15">
      <c r="A315" s="762"/>
      <c r="B315" s="368"/>
      <c r="C315" s="411" t="s">
        <v>43</v>
      </c>
      <c r="D315" s="398"/>
      <c r="E315" s="436" t="s">
        <v>2</v>
      </c>
      <c r="F315" s="437"/>
      <c r="G315" s="405">
        <f>H315/12</f>
        <v>0</v>
      </c>
      <c r="H315" s="453">
        <f>'Quadro de Pessoal'!P103</f>
        <v>0</v>
      </c>
      <c r="J315" s="454"/>
    </row>
    <row r="316" spans="1:10" ht="13.5" hidden="1" customHeight="1" x14ac:dyDescent="0.15">
      <c r="A316" s="762"/>
      <c r="B316" s="368"/>
      <c r="C316" s="411" t="s">
        <v>44</v>
      </c>
      <c r="D316" s="398"/>
      <c r="E316" s="436" t="s">
        <v>2</v>
      </c>
      <c r="F316" s="437"/>
      <c r="G316" s="405">
        <f>H316/12</f>
        <v>0</v>
      </c>
      <c r="H316" s="453">
        <f>'Quadro de Pessoal'!P104</f>
        <v>0</v>
      </c>
      <c r="J316" s="454"/>
    </row>
    <row r="317" spans="1:10" ht="13.5" hidden="1" customHeight="1" x14ac:dyDescent="0.15">
      <c r="A317" s="762"/>
      <c r="B317" s="368"/>
      <c r="C317" s="399" t="s">
        <v>45</v>
      </c>
      <c r="D317" s="377"/>
      <c r="E317" s="378" t="s">
        <v>2</v>
      </c>
      <c r="F317" s="379"/>
      <c r="G317" s="405">
        <f>H317/12</f>
        <v>0</v>
      </c>
      <c r="H317" s="453">
        <f>'Quadro de Pessoal'!P105</f>
        <v>0</v>
      </c>
      <c r="J317" s="454"/>
    </row>
    <row r="318" spans="1:10" ht="13.5" hidden="1" customHeight="1" x14ac:dyDescent="0.15">
      <c r="A318" s="762"/>
      <c r="B318" s="368"/>
      <c r="C318" s="368"/>
      <c r="D318" s="155" t="s">
        <v>46</v>
      </c>
      <c r="E318" s="434" t="s">
        <v>2</v>
      </c>
      <c r="F318" s="435"/>
      <c r="G318" s="405">
        <f>H318/12</f>
        <v>0</v>
      </c>
      <c r="H318" s="453">
        <f>'Quadro de Pessoal'!P106</f>
        <v>0</v>
      </c>
      <c r="J318" s="454"/>
    </row>
    <row r="319" spans="1:10" ht="13.5" hidden="1" customHeight="1" x14ac:dyDescent="0.15">
      <c r="A319" s="762"/>
      <c r="B319" s="370"/>
      <c r="C319" s="399" t="s">
        <v>47</v>
      </c>
      <c r="D319" s="377"/>
      <c r="E319" s="378" t="s">
        <v>2</v>
      </c>
      <c r="F319" s="379"/>
      <c r="G319" s="405">
        <f>H319/12</f>
        <v>0</v>
      </c>
      <c r="H319" s="453">
        <f>'Quadro de Pessoal'!P107</f>
        <v>0</v>
      </c>
      <c r="J319" s="454"/>
    </row>
    <row r="320" spans="1:10" ht="13.5" hidden="1" customHeight="1" x14ac:dyDescent="0.15">
      <c r="A320" s="762"/>
      <c r="B320" s="442" t="s">
        <v>48</v>
      </c>
      <c r="C320" s="450"/>
      <c r="D320" s="450"/>
      <c r="E320" s="455" t="s">
        <v>2</v>
      </c>
      <c r="F320" s="455"/>
      <c r="G320" s="391" t="s">
        <v>2</v>
      </c>
      <c r="H320" s="453"/>
      <c r="J320" s="454"/>
    </row>
    <row r="321" spans="1:10" ht="13.5" hidden="1" customHeight="1" x14ac:dyDescent="0.15">
      <c r="A321" s="762"/>
      <c r="B321" s="368"/>
      <c r="C321" s="411" t="s">
        <v>49</v>
      </c>
      <c r="D321" s="398"/>
      <c r="E321" s="436" t="s">
        <v>2</v>
      </c>
      <c r="F321" s="437"/>
      <c r="G321" s="405">
        <f>H321/12</f>
        <v>0</v>
      </c>
      <c r="H321" s="453">
        <f>'Quadro de Pessoal'!P109</f>
        <v>0</v>
      </c>
      <c r="J321" s="454"/>
    </row>
    <row r="322" spans="1:10" ht="13.5" hidden="1" customHeight="1" x14ac:dyDescent="0.15">
      <c r="A322" s="762"/>
      <c r="B322" s="368"/>
      <c r="C322" s="411" t="s">
        <v>50</v>
      </c>
      <c r="D322" s="398"/>
      <c r="E322" s="436" t="s">
        <v>2</v>
      </c>
      <c r="F322" s="437"/>
      <c r="G322" s="405">
        <f>H322/12</f>
        <v>0</v>
      </c>
      <c r="H322" s="453">
        <f>'Quadro de Pessoal'!P110</f>
        <v>0</v>
      </c>
      <c r="J322" s="454"/>
    </row>
    <row r="323" spans="1:10" ht="13.5" hidden="1" customHeight="1" x14ac:dyDescent="0.15">
      <c r="A323" s="762"/>
      <c r="B323" s="368"/>
      <c r="C323" s="411" t="s">
        <v>51</v>
      </c>
      <c r="D323" s="398"/>
      <c r="E323" s="398" t="s">
        <v>2</v>
      </c>
      <c r="F323" s="438"/>
      <c r="G323" s="405">
        <f>'Quadro de Pessoal'!P111</f>
        <v>0</v>
      </c>
      <c r="H323" s="456" t="s">
        <v>3</v>
      </c>
      <c r="J323" s="457"/>
    </row>
    <row r="324" spans="1:10" ht="13.5" hidden="1" customHeight="1" x14ac:dyDescent="0.15">
      <c r="A324" s="762"/>
      <c r="B324" s="370"/>
      <c r="C324" s="399" t="s">
        <v>257</v>
      </c>
      <c r="D324" s="377"/>
      <c r="E324" s="378" t="s">
        <v>2</v>
      </c>
      <c r="F324" s="379"/>
      <c r="G324" s="405">
        <f>H324/12</f>
        <v>0</v>
      </c>
      <c r="H324" s="453">
        <f>'Quadro de Pessoal'!P112</f>
        <v>0</v>
      </c>
      <c r="J324" s="454"/>
    </row>
    <row r="325" spans="1:10" ht="13.5" hidden="1" customHeight="1" x14ac:dyDescent="0.15">
      <c r="A325" s="762"/>
      <c r="B325" s="442" t="s">
        <v>52</v>
      </c>
      <c r="C325" s="450"/>
      <c r="D325" s="450"/>
      <c r="E325" s="455" t="s">
        <v>2</v>
      </c>
      <c r="F325" s="455"/>
      <c r="G325" s="391"/>
      <c r="H325" s="424"/>
      <c r="J325" s="452"/>
    </row>
    <row r="326" spans="1:10" ht="13.5" hidden="1" customHeight="1" x14ac:dyDescent="0.15">
      <c r="A326" s="762"/>
      <c r="B326" s="368"/>
      <c r="C326" s="399" t="s">
        <v>53</v>
      </c>
      <c r="D326" s="398"/>
      <c r="E326" s="436"/>
      <c r="F326" s="437"/>
      <c r="G326" s="405">
        <f>H326/12</f>
        <v>0</v>
      </c>
      <c r="H326" s="453">
        <f>'Quadro de Pessoal'!P114</f>
        <v>0</v>
      </c>
      <c r="J326" s="454"/>
    </row>
    <row r="327" spans="1:10" ht="13.5" hidden="1" customHeight="1" x14ac:dyDescent="0.15">
      <c r="A327" s="762"/>
      <c r="B327" s="368"/>
      <c r="C327" s="368"/>
      <c r="D327" s="411" t="s">
        <v>54</v>
      </c>
      <c r="E327" s="436"/>
      <c r="F327" s="437"/>
      <c r="G327" s="405">
        <f>H327/12</f>
        <v>0</v>
      </c>
      <c r="H327" s="453">
        <f>'Quadro de Pessoal'!P115</f>
        <v>0</v>
      </c>
      <c r="J327" s="454"/>
    </row>
    <row r="328" spans="1:10" ht="13.5" hidden="1" customHeight="1" x14ac:dyDescent="0.15">
      <c r="A328" s="762"/>
      <c r="B328" s="368"/>
      <c r="C328" s="411" t="s">
        <v>55</v>
      </c>
      <c r="D328" s="398"/>
      <c r="E328" s="398"/>
      <c r="F328" s="438"/>
      <c r="G328" s="405">
        <f>H328/12</f>
        <v>0</v>
      </c>
      <c r="H328" s="453">
        <f>'Quadro de Pessoal'!P116</f>
        <v>0</v>
      </c>
      <c r="J328" s="454"/>
    </row>
    <row r="329" spans="1:10" ht="13.5" hidden="1" customHeight="1" x14ac:dyDescent="0.15">
      <c r="A329" s="762"/>
      <c r="B329" s="370"/>
      <c r="C329" s="399" t="s">
        <v>56</v>
      </c>
      <c r="D329" s="377"/>
      <c r="E329" s="378"/>
      <c r="F329" s="379"/>
      <c r="G329" s="405">
        <f>'Quadro de Pessoal'!P117</f>
        <v>0</v>
      </c>
      <c r="H329" s="456" t="s">
        <v>3</v>
      </c>
      <c r="J329" s="457"/>
    </row>
    <row r="330" spans="1:10" ht="13.5" customHeight="1" x14ac:dyDescent="0.15">
      <c r="A330" s="798" t="s">
        <v>57</v>
      </c>
      <c r="B330" s="796"/>
      <c r="C330" s="802"/>
      <c r="D330" s="796"/>
      <c r="E330" s="797"/>
      <c r="F330" s="778"/>
      <c r="G330" s="743"/>
      <c r="H330" s="773"/>
      <c r="J330" s="367"/>
    </row>
    <row r="331" spans="1:10" ht="13.5" customHeight="1" x14ac:dyDescent="0.15">
      <c r="A331" s="762"/>
      <c r="B331" s="803" t="s">
        <v>58</v>
      </c>
      <c r="C331" s="768"/>
      <c r="D331" s="768"/>
      <c r="E331" s="768"/>
      <c r="F331" s="768"/>
      <c r="G331" s="776"/>
      <c r="H331" s="777"/>
      <c r="J331" s="367"/>
    </row>
    <row r="332" spans="1:10" s="312" customFormat="1" ht="13.5" customHeight="1" x14ac:dyDescent="0.15">
      <c r="A332" s="761"/>
      <c r="B332" s="402"/>
      <c r="C332" s="772" t="s">
        <v>59</v>
      </c>
      <c r="D332" s="742"/>
      <c r="E332" s="742"/>
      <c r="F332" s="743"/>
      <c r="G332" s="776" t="s">
        <v>2</v>
      </c>
      <c r="H332" s="777"/>
      <c r="J332" s="367"/>
    </row>
    <row r="333" spans="1:10" ht="13.5" customHeight="1" x14ac:dyDescent="0.15">
      <c r="A333" s="762"/>
      <c r="B333" s="368"/>
      <c r="C333" s="392"/>
      <c r="D333" s="369" t="s">
        <v>60</v>
      </c>
      <c r="E333" s="370"/>
      <c r="F333" s="371" t="s">
        <v>2</v>
      </c>
      <c r="G333" s="841">
        <f>H333/$H$10</f>
        <v>0</v>
      </c>
      <c r="H333" s="458">
        <f>'Receita-Despesa'!S12</f>
        <v>0</v>
      </c>
      <c r="J333" s="387"/>
    </row>
    <row r="334" spans="1:10" ht="13.5" customHeight="1" x14ac:dyDescent="0.15">
      <c r="A334" s="762"/>
      <c r="B334" s="368"/>
      <c r="C334" s="392"/>
      <c r="D334" s="369" t="s">
        <v>61</v>
      </c>
      <c r="E334" s="370"/>
      <c r="F334" s="371" t="s">
        <v>2</v>
      </c>
      <c r="G334" s="841">
        <f t="shared" ref="G334:G341" si="8">H334/$H$10</f>
        <v>0</v>
      </c>
      <c r="H334" s="459">
        <f>'Receita-Despesa'!S13</f>
        <v>0</v>
      </c>
      <c r="J334" s="387"/>
    </row>
    <row r="335" spans="1:10" ht="13.5" customHeight="1" x14ac:dyDescent="0.15">
      <c r="A335" s="762"/>
      <c r="B335" s="368"/>
      <c r="C335" s="392"/>
      <c r="D335" s="369" t="s">
        <v>62</v>
      </c>
      <c r="E335" s="370"/>
      <c r="F335" s="371" t="s">
        <v>2</v>
      </c>
      <c r="G335" s="841">
        <f t="shared" si="8"/>
        <v>0</v>
      </c>
      <c r="H335" s="459">
        <f>'Receita-Despesa'!S14</f>
        <v>0</v>
      </c>
      <c r="J335" s="387"/>
    </row>
    <row r="336" spans="1:10" ht="13.5" customHeight="1" x14ac:dyDescent="0.15">
      <c r="A336" s="762"/>
      <c r="B336" s="368"/>
      <c r="C336" s="392"/>
      <c r="D336" s="369" t="s">
        <v>63</v>
      </c>
      <c r="E336" s="370"/>
      <c r="F336" s="371" t="s">
        <v>2</v>
      </c>
      <c r="G336" s="841">
        <f t="shared" si="8"/>
        <v>0</v>
      </c>
      <c r="H336" s="459">
        <f>'Receita-Despesa'!S15</f>
        <v>0</v>
      </c>
      <c r="J336" s="387"/>
    </row>
    <row r="337" spans="1:10" ht="13.5" customHeight="1" x14ac:dyDescent="0.15">
      <c r="A337" s="762"/>
      <c r="B337" s="368"/>
      <c r="C337" s="392"/>
      <c r="D337" s="369" t="s">
        <v>64</v>
      </c>
      <c r="E337" s="370"/>
      <c r="F337" s="371" t="s">
        <v>2</v>
      </c>
      <c r="G337" s="841">
        <f t="shared" si="8"/>
        <v>0</v>
      </c>
      <c r="H337" s="459">
        <f>'Receita-Despesa'!S16</f>
        <v>0</v>
      </c>
      <c r="J337" s="387"/>
    </row>
    <row r="338" spans="1:10" ht="13.5" customHeight="1" x14ac:dyDescent="0.2">
      <c r="A338" s="762"/>
      <c r="B338" s="368"/>
      <c r="C338" s="392"/>
      <c r="D338" s="105" t="str">
        <f>'Receita-Despesa'!D17</f>
        <v>4.1.1.6. linha livre</v>
      </c>
      <c r="E338" s="370"/>
      <c r="F338" s="371"/>
      <c r="G338" s="841">
        <f t="shared" si="8"/>
        <v>0</v>
      </c>
      <c r="H338" s="459">
        <f>'Receita-Despesa'!S17</f>
        <v>0</v>
      </c>
      <c r="J338" s="387"/>
    </row>
    <row r="339" spans="1:10" ht="13.5" customHeight="1" x14ac:dyDescent="0.2">
      <c r="A339" s="762"/>
      <c r="B339" s="368"/>
      <c r="C339" s="392"/>
      <c r="D339" s="105" t="str">
        <f>'Receita-Despesa'!D18</f>
        <v>4.1.1.7. linha livre</v>
      </c>
      <c r="E339" s="370"/>
      <c r="F339" s="371"/>
      <c r="G339" s="841">
        <f t="shared" si="8"/>
        <v>0</v>
      </c>
      <c r="H339" s="459">
        <f>'Receita-Despesa'!S18</f>
        <v>0</v>
      </c>
      <c r="J339" s="387"/>
    </row>
    <row r="340" spans="1:10" ht="13.5" customHeight="1" x14ac:dyDescent="0.2">
      <c r="A340" s="762"/>
      <c r="B340" s="368"/>
      <c r="C340" s="392"/>
      <c r="D340" s="105" t="str">
        <f>'Receita-Despesa'!D19</f>
        <v>4.1.1.8. Outras</v>
      </c>
      <c r="E340" s="377"/>
      <c r="F340" s="377" t="s">
        <v>2</v>
      </c>
      <c r="G340" s="841">
        <f t="shared" si="8"/>
        <v>3026767.73</v>
      </c>
      <c r="H340" s="459">
        <f>'Receita-Despesa'!S19</f>
        <v>36321212.759999998</v>
      </c>
      <c r="J340" s="387"/>
    </row>
    <row r="341" spans="1:10" ht="13.5" customHeight="1" x14ac:dyDescent="0.15">
      <c r="A341" s="762"/>
      <c r="B341" s="368"/>
      <c r="C341" s="392"/>
      <c r="D341" s="440" t="s">
        <v>65</v>
      </c>
      <c r="E341" s="377"/>
      <c r="F341" s="377" t="s">
        <v>2</v>
      </c>
      <c r="G341" s="842">
        <f t="shared" si="8"/>
        <v>3026767.73</v>
      </c>
      <c r="H341" s="397">
        <f>'Receita-Despesa'!S20</f>
        <v>36321212.759999998</v>
      </c>
      <c r="J341" s="390"/>
    </row>
    <row r="342" spans="1:10" ht="13.5" customHeight="1" x14ac:dyDescent="0.15">
      <c r="A342" s="762"/>
      <c r="B342" s="368"/>
      <c r="C342" s="392"/>
      <c r="D342" s="804" t="s">
        <v>66</v>
      </c>
      <c r="E342" s="796"/>
      <c r="F342" s="796"/>
      <c r="G342" s="776"/>
      <c r="H342" s="805"/>
      <c r="J342" s="367"/>
    </row>
    <row r="343" spans="1:10" ht="13.5" customHeight="1" x14ac:dyDescent="0.15">
      <c r="A343" s="762"/>
      <c r="B343" s="368"/>
      <c r="C343" s="392"/>
      <c r="D343" s="399" t="s">
        <v>67</v>
      </c>
      <c r="E343" s="398"/>
      <c r="F343" s="377"/>
      <c r="G343" s="841">
        <f t="shared" ref="G343:G349" si="9">H343/$H$10</f>
        <v>0</v>
      </c>
      <c r="H343" s="459">
        <f>'Receita-Despesa'!S22</f>
        <v>0</v>
      </c>
      <c r="J343" s="387"/>
    </row>
    <row r="344" spans="1:10" ht="13.5" customHeight="1" x14ac:dyDescent="0.15">
      <c r="A344" s="762"/>
      <c r="B344" s="368"/>
      <c r="C344" s="392"/>
      <c r="D344" s="369" t="s">
        <v>68</v>
      </c>
      <c r="E344" s="377"/>
      <c r="F344" s="370"/>
      <c r="G344" s="841">
        <f t="shared" si="9"/>
        <v>0</v>
      </c>
      <c r="H344" s="459">
        <f>'Receita-Despesa'!S23</f>
        <v>0</v>
      </c>
      <c r="J344" s="387"/>
    </row>
    <row r="345" spans="1:10" ht="13.5" customHeight="1" x14ac:dyDescent="0.15">
      <c r="A345" s="762"/>
      <c r="B345" s="368"/>
      <c r="C345" s="392"/>
      <c r="D345" s="369" t="str">
        <f>'Receita-Despesa'!D24</f>
        <v>4.1.1.7.3. linha livre</v>
      </c>
      <c r="E345" s="377"/>
      <c r="F345" s="370"/>
      <c r="G345" s="841">
        <f t="shared" si="9"/>
        <v>0</v>
      </c>
      <c r="H345" s="459">
        <f>'Receita-Despesa'!S24</f>
        <v>0</v>
      </c>
      <c r="J345" s="387"/>
    </row>
    <row r="346" spans="1:10" ht="13.5" customHeight="1" x14ac:dyDescent="0.15">
      <c r="A346" s="762"/>
      <c r="B346" s="368"/>
      <c r="C346" s="392"/>
      <c r="D346" s="369" t="str">
        <f>'Receita-Despesa'!D25</f>
        <v>4.1.1.7.4. linha livre</v>
      </c>
      <c r="E346" s="460"/>
      <c r="F346" s="461"/>
      <c r="G346" s="841">
        <f t="shared" si="9"/>
        <v>0</v>
      </c>
      <c r="H346" s="459">
        <f>'Receita-Despesa'!S25</f>
        <v>0</v>
      </c>
      <c r="J346" s="387"/>
    </row>
    <row r="347" spans="1:10" ht="13.5" customHeight="1" x14ac:dyDescent="0.15">
      <c r="A347" s="762"/>
      <c r="B347" s="368"/>
      <c r="C347" s="392"/>
      <c r="D347" s="369" t="str">
        <f>'Receita-Despesa'!D26</f>
        <v>4.1.1.7.5. linha livre</v>
      </c>
      <c r="E347" s="368"/>
      <c r="F347" s="368"/>
      <c r="G347" s="841">
        <f t="shared" si="9"/>
        <v>0</v>
      </c>
      <c r="H347" s="459">
        <f>'Receita-Despesa'!S26</f>
        <v>0</v>
      </c>
      <c r="J347" s="387"/>
    </row>
    <row r="348" spans="1:10" ht="13.5" customHeight="1" x14ac:dyDescent="0.15">
      <c r="A348" s="762"/>
      <c r="B348" s="368"/>
      <c r="C348" s="392"/>
      <c r="D348" s="440" t="s">
        <v>69</v>
      </c>
      <c r="E348" s="377"/>
      <c r="F348" s="378" t="s">
        <v>2</v>
      </c>
      <c r="G348" s="842">
        <f t="shared" si="9"/>
        <v>0</v>
      </c>
      <c r="H348" s="397">
        <f>'Receita-Despesa'!S27</f>
        <v>0</v>
      </c>
      <c r="J348" s="390"/>
    </row>
    <row r="349" spans="1:10" ht="13.5" customHeight="1" x14ac:dyDescent="0.15">
      <c r="A349" s="762"/>
      <c r="B349" s="368"/>
      <c r="C349" s="396"/>
      <c r="D349" s="401" t="s">
        <v>70</v>
      </c>
      <c r="E349" s="370"/>
      <c r="F349" s="377" t="s">
        <v>2</v>
      </c>
      <c r="G349" s="842">
        <f t="shared" si="9"/>
        <v>3026767.73</v>
      </c>
      <c r="H349" s="397">
        <f>'Receita-Despesa'!S28</f>
        <v>36321212.759999998</v>
      </c>
      <c r="J349" s="390"/>
    </row>
    <row r="350" spans="1:10" ht="13.5" customHeight="1" x14ac:dyDescent="0.15">
      <c r="A350" s="762"/>
      <c r="B350" s="368"/>
      <c r="C350" s="772" t="s">
        <v>71</v>
      </c>
      <c r="D350" s="768"/>
      <c r="E350" s="768"/>
      <c r="F350" s="768"/>
      <c r="G350" s="776"/>
      <c r="H350" s="805"/>
      <c r="J350" s="367"/>
    </row>
    <row r="351" spans="1:10" ht="13.5" customHeight="1" x14ac:dyDescent="0.15">
      <c r="A351" s="762"/>
      <c r="B351" s="368"/>
      <c r="C351" s="392"/>
      <c r="D351" s="369" t="s">
        <v>72</v>
      </c>
      <c r="E351" s="371"/>
      <c r="F351" s="371"/>
      <c r="G351" s="841">
        <f>H351/$H$10</f>
        <v>0</v>
      </c>
      <c r="H351" s="458">
        <f>'Receita-Despesa'!S30</f>
        <v>0</v>
      </c>
      <c r="J351" s="387"/>
    </row>
    <row r="352" spans="1:10" ht="13.5" customHeight="1" x14ac:dyDescent="0.15">
      <c r="A352" s="762"/>
      <c r="B352" s="368"/>
      <c r="C352" s="392"/>
      <c r="D352" s="369" t="s">
        <v>73</v>
      </c>
      <c r="E352" s="371"/>
      <c r="F352" s="371"/>
      <c r="G352" s="841">
        <f t="shared" ref="G352:G359" si="10">H352/$H$10</f>
        <v>0</v>
      </c>
      <c r="H352" s="459">
        <f>'Receita-Despesa'!S31</f>
        <v>0</v>
      </c>
      <c r="J352" s="387"/>
    </row>
    <row r="353" spans="1:10" ht="13.5" hidden="1" customHeight="1" x14ac:dyDescent="0.15">
      <c r="A353" s="762"/>
      <c r="B353" s="368"/>
      <c r="C353" s="392"/>
      <c r="D353" s="395" t="s">
        <v>326</v>
      </c>
      <c r="E353" s="371"/>
      <c r="F353" s="371"/>
      <c r="G353" s="841">
        <f t="shared" si="10"/>
        <v>0</v>
      </c>
      <c r="H353" s="459">
        <f>'Receita-Despesa'!S32</f>
        <v>0</v>
      </c>
      <c r="J353" s="387"/>
    </row>
    <row r="354" spans="1:10" ht="13.5" customHeight="1" x14ac:dyDescent="0.15">
      <c r="A354" s="762"/>
      <c r="B354" s="368"/>
      <c r="C354" s="392"/>
      <c r="D354" s="369" t="s">
        <v>327</v>
      </c>
      <c r="E354" s="371"/>
      <c r="F354" s="371"/>
      <c r="G354" s="841">
        <f t="shared" si="10"/>
        <v>700</v>
      </c>
      <c r="H354" s="459">
        <f>'Receita-Despesa'!S33</f>
        <v>8400</v>
      </c>
      <c r="J354" s="387"/>
    </row>
    <row r="355" spans="1:10" ht="13.5" customHeight="1" x14ac:dyDescent="0.15">
      <c r="A355" s="762"/>
      <c r="B355" s="368"/>
      <c r="C355" s="392"/>
      <c r="D355" s="369" t="s">
        <v>328</v>
      </c>
      <c r="E355" s="371"/>
      <c r="F355" s="371"/>
      <c r="G355" s="841">
        <f t="shared" si="10"/>
        <v>0</v>
      </c>
      <c r="H355" s="459">
        <f>'Receita-Despesa'!S34</f>
        <v>0</v>
      </c>
      <c r="J355" s="387"/>
    </row>
    <row r="356" spans="1:10" ht="13.5" customHeight="1" x14ac:dyDescent="0.15">
      <c r="A356" s="762"/>
      <c r="B356" s="368"/>
      <c r="C356" s="392"/>
      <c r="D356" s="369" t="s">
        <v>329</v>
      </c>
      <c r="E356" s="370"/>
      <c r="F356" s="370"/>
      <c r="G356" s="841">
        <f t="shared" si="10"/>
        <v>0</v>
      </c>
      <c r="H356" s="459">
        <f>'Receita-Despesa'!S35</f>
        <v>0</v>
      </c>
      <c r="J356" s="387"/>
    </row>
    <row r="357" spans="1:10" ht="13.5" customHeight="1" x14ac:dyDescent="0.15">
      <c r="A357" s="762"/>
      <c r="B357" s="368"/>
      <c r="C357" s="392"/>
      <c r="D357" s="369" t="str">
        <f>'Receita-Despesa'!D36</f>
        <v>4.1.2.7. linha livre</v>
      </c>
      <c r="E357" s="370"/>
      <c r="F357" s="370"/>
      <c r="G357" s="841">
        <f t="shared" si="10"/>
        <v>0</v>
      </c>
      <c r="H357" s="459">
        <f>'Receita-Despesa'!S36</f>
        <v>0</v>
      </c>
      <c r="J357" s="387"/>
    </row>
    <row r="358" spans="1:10" ht="13.5" customHeight="1" x14ac:dyDescent="0.15">
      <c r="A358" s="762"/>
      <c r="B358" s="368"/>
      <c r="C358" s="392"/>
      <c r="D358" s="369" t="str">
        <f>'Receita-Despesa'!D37</f>
        <v>4.1.2.8. linha livre</v>
      </c>
      <c r="E358" s="370"/>
      <c r="F358" s="370"/>
      <c r="G358" s="841">
        <f t="shared" si="10"/>
        <v>0</v>
      </c>
      <c r="H358" s="459">
        <f>'Receita-Despesa'!S37</f>
        <v>0</v>
      </c>
      <c r="J358" s="387"/>
    </row>
    <row r="359" spans="1:10" ht="13.5" customHeight="1" x14ac:dyDescent="0.15">
      <c r="A359" s="762"/>
      <c r="B359" s="368"/>
      <c r="C359" s="392"/>
      <c r="D359" s="369" t="str">
        <f>'Receita-Despesa'!D38</f>
        <v>4.1.2.9. Outras</v>
      </c>
      <c r="E359" s="371"/>
      <c r="F359" s="371"/>
      <c r="G359" s="841">
        <f t="shared" si="10"/>
        <v>250000</v>
      </c>
      <c r="H359" s="459">
        <f>'Receita-Despesa'!S38</f>
        <v>3000000</v>
      </c>
      <c r="J359" s="387"/>
    </row>
    <row r="360" spans="1:10" ht="13.5" customHeight="1" x14ac:dyDescent="0.15">
      <c r="A360" s="762"/>
      <c r="B360" s="368"/>
      <c r="C360" s="396"/>
      <c r="D360" s="401" t="s">
        <v>74</v>
      </c>
      <c r="E360" s="406"/>
      <c r="F360" s="406"/>
      <c r="G360" s="828">
        <f>SUM(G351:G359)</f>
        <v>250700</v>
      </c>
      <c r="H360" s="397">
        <f>SUM(H351:H359)</f>
        <v>3008400</v>
      </c>
      <c r="J360" s="390"/>
    </row>
    <row r="361" spans="1:10" ht="13.5" customHeight="1" x14ac:dyDescent="0.15">
      <c r="A361" s="762"/>
      <c r="B361" s="370"/>
      <c r="C361" s="401" t="s">
        <v>75</v>
      </c>
      <c r="D361" s="370"/>
      <c r="E361" s="380"/>
      <c r="F361" s="380"/>
      <c r="G361" s="828">
        <f>G349+G360</f>
        <v>3277467.73</v>
      </c>
      <c r="H361" s="397">
        <f>G361*$H$10</f>
        <v>39329612.759999998</v>
      </c>
      <c r="J361" s="390"/>
    </row>
    <row r="362" spans="1:10" ht="13.5" customHeight="1" x14ac:dyDescent="0.15">
      <c r="A362" s="762"/>
      <c r="B362" s="772" t="s">
        <v>76</v>
      </c>
      <c r="C362" s="768"/>
      <c r="D362" s="768"/>
      <c r="E362" s="778"/>
      <c r="F362" s="778"/>
      <c r="G362" s="800"/>
      <c r="H362" s="805"/>
      <c r="J362" s="367"/>
    </row>
    <row r="363" spans="1:10" ht="13.5" customHeight="1" x14ac:dyDescent="0.15">
      <c r="A363" s="762"/>
      <c r="B363" s="368"/>
      <c r="C363" s="772" t="s">
        <v>77</v>
      </c>
      <c r="D363" s="768"/>
      <c r="E363" s="768"/>
      <c r="F363" s="768"/>
      <c r="G363" s="776"/>
      <c r="H363" s="805"/>
      <c r="J363" s="367"/>
    </row>
    <row r="364" spans="1:10" ht="13.5" customHeight="1" x14ac:dyDescent="0.15">
      <c r="A364" s="762"/>
      <c r="B364" s="368"/>
      <c r="C364" s="392"/>
      <c r="D364" s="369" t="s">
        <v>78</v>
      </c>
      <c r="E364" s="371"/>
      <c r="F364" s="371"/>
      <c r="G364" s="841">
        <f>H364/$H$10</f>
        <v>726752.11411396659</v>
      </c>
      <c r="H364" s="458">
        <f>'Receita-Despesa'!S43</f>
        <v>8721025.3693675995</v>
      </c>
      <c r="J364" s="387"/>
    </row>
    <row r="365" spans="1:10" ht="13.5" customHeight="1" x14ac:dyDescent="0.15">
      <c r="A365" s="762"/>
      <c r="B365" s="368"/>
      <c r="C365" s="392"/>
      <c r="D365" s="369" t="s">
        <v>79</v>
      </c>
      <c r="E365" s="371"/>
      <c r="F365" s="371"/>
      <c r="G365" s="841">
        <f t="shared" ref="G365:G384" si="11">H365/$H$10</f>
        <v>94477.774834815689</v>
      </c>
      <c r="H365" s="459">
        <f>'Receita-Despesa'!S57</f>
        <v>1133733.2980177882</v>
      </c>
      <c r="J365" s="387"/>
    </row>
    <row r="366" spans="1:10" ht="13.5" customHeight="1" x14ac:dyDescent="0.15">
      <c r="A366" s="762"/>
      <c r="B366" s="368"/>
      <c r="C366" s="392"/>
      <c r="D366" s="369" t="s">
        <v>232</v>
      </c>
      <c r="E366" s="371"/>
      <c r="F366" s="371"/>
      <c r="G366" s="841">
        <f t="shared" si="11"/>
        <v>550</v>
      </c>
      <c r="H366" s="459">
        <f>'Receita-Despesa'!S63</f>
        <v>6600</v>
      </c>
      <c r="J366" s="387"/>
    </row>
    <row r="367" spans="1:10" ht="13.5" customHeight="1" x14ac:dyDescent="0.15">
      <c r="A367" s="762"/>
      <c r="B367" s="368"/>
      <c r="C367" s="392"/>
      <c r="D367" s="369" t="s">
        <v>233</v>
      </c>
      <c r="E367" s="371"/>
      <c r="F367" s="371"/>
      <c r="G367" s="841">
        <f t="shared" si="11"/>
        <v>188321.71325000003</v>
      </c>
      <c r="H367" s="459">
        <f>'Receita-Despesa'!S69</f>
        <v>2259860.5590000004</v>
      </c>
      <c r="J367" s="387"/>
    </row>
    <row r="368" spans="1:10" ht="13.5" customHeight="1" x14ac:dyDescent="0.15">
      <c r="A368" s="762"/>
      <c r="B368" s="368"/>
      <c r="C368" s="392"/>
      <c r="D368" s="369" t="s">
        <v>234</v>
      </c>
      <c r="E368" s="371"/>
      <c r="F368" s="371"/>
      <c r="G368" s="841">
        <f t="shared" si="11"/>
        <v>1096961.1900000002</v>
      </c>
      <c r="H368" s="459">
        <f>'Receita-Despesa'!S120</f>
        <v>13163534.280000001</v>
      </c>
      <c r="J368" s="387"/>
    </row>
    <row r="369" spans="1:10" ht="13.5" customHeight="1" x14ac:dyDescent="0.15">
      <c r="A369" s="762"/>
      <c r="B369" s="368"/>
      <c r="C369" s="392"/>
      <c r="D369" s="369" t="s">
        <v>445</v>
      </c>
      <c r="E369" s="371"/>
      <c r="F369" s="371"/>
      <c r="G369" s="841">
        <f t="shared" si="11"/>
        <v>125000</v>
      </c>
      <c r="H369" s="459">
        <f>'Receita-Despesa'!S160</f>
        <v>1500000</v>
      </c>
      <c r="J369" s="387"/>
    </row>
    <row r="370" spans="1:10" ht="13.5" customHeight="1" x14ac:dyDescent="0.15">
      <c r="A370" s="762"/>
      <c r="B370" s="368"/>
      <c r="C370" s="392"/>
      <c r="D370" s="369" t="s">
        <v>235</v>
      </c>
      <c r="E370" s="370"/>
      <c r="F370" s="371"/>
      <c r="G370" s="841">
        <f t="shared" si="11"/>
        <v>0</v>
      </c>
      <c r="H370" s="459">
        <f>'Receita-Despesa'!S181</f>
        <v>0</v>
      </c>
      <c r="J370" s="387"/>
    </row>
    <row r="371" spans="1:10" s="467" customFormat="1" ht="13.5" customHeight="1" x14ac:dyDescent="0.15">
      <c r="A371" s="764"/>
      <c r="B371" s="462"/>
      <c r="C371" s="463"/>
      <c r="D371" s="464" t="s">
        <v>236</v>
      </c>
      <c r="E371" s="465"/>
      <c r="F371" s="466"/>
      <c r="G371" s="841">
        <f t="shared" si="11"/>
        <v>0</v>
      </c>
      <c r="H371" s="459">
        <f>'Receita-Despesa'!S197</f>
        <v>0</v>
      </c>
      <c r="J371" s="387"/>
    </row>
    <row r="372" spans="1:10" s="467" customFormat="1" ht="13.5" customHeight="1" x14ac:dyDescent="0.15">
      <c r="A372" s="764"/>
      <c r="B372" s="462"/>
      <c r="C372" s="463"/>
      <c r="D372" s="464" t="s">
        <v>254</v>
      </c>
      <c r="E372" s="465"/>
      <c r="F372" s="466"/>
      <c r="G372" s="841">
        <f t="shared" si="11"/>
        <v>46308.333333333336</v>
      </c>
      <c r="H372" s="459">
        <f>'Receita-Despesa'!S198</f>
        <v>555700</v>
      </c>
      <c r="J372" s="387"/>
    </row>
    <row r="373" spans="1:10" s="467" customFormat="1" ht="13.5" customHeight="1" x14ac:dyDescent="0.15">
      <c r="A373" s="764"/>
      <c r="B373" s="462"/>
      <c r="C373" s="463"/>
      <c r="D373" s="464" t="s">
        <v>237</v>
      </c>
      <c r="E373" s="465"/>
      <c r="F373" s="466"/>
      <c r="G373" s="841">
        <f t="shared" si="11"/>
        <v>0</v>
      </c>
      <c r="H373" s="459">
        <f>'Receita-Despesa'!S219</f>
        <v>0</v>
      </c>
      <c r="J373" s="387"/>
    </row>
    <row r="374" spans="1:10" ht="13.5" customHeight="1" x14ac:dyDescent="0.15">
      <c r="A374" s="762"/>
      <c r="B374" s="368"/>
      <c r="C374" s="392"/>
      <c r="D374" s="369" t="s">
        <v>238</v>
      </c>
      <c r="E374" s="370"/>
      <c r="F374" s="370"/>
      <c r="G374" s="841">
        <f t="shared" si="11"/>
        <v>27083.333333333332</v>
      </c>
      <c r="H374" s="459">
        <f>'Receita-Despesa'!S223</f>
        <v>325000</v>
      </c>
      <c r="J374" s="387"/>
    </row>
    <row r="375" spans="1:10" ht="13.5" customHeight="1" x14ac:dyDescent="0.15">
      <c r="A375" s="762"/>
      <c r="B375" s="368"/>
      <c r="C375" s="392"/>
      <c r="D375" s="369" t="s">
        <v>239</v>
      </c>
      <c r="E375" s="370"/>
      <c r="F375" s="371"/>
      <c r="G375" s="841">
        <f t="shared" si="11"/>
        <v>370602.86571917805</v>
      </c>
      <c r="H375" s="459">
        <f>'Receita-Despesa'!S224</f>
        <v>4447234.3886301368</v>
      </c>
      <c r="J375" s="387"/>
    </row>
    <row r="376" spans="1:10" ht="13.5" customHeight="1" x14ac:dyDescent="0.15">
      <c r="A376" s="762"/>
      <c r="B376" s="368"/>
      <c r="C376" s="392"/>
      <c r="D376" s="369" t="s">
        <v>240</v>
      </c>
      <c r="E376" s="370"/>
      <c r="F376" s="371"/>
      <c r="G376" s="841">
        <f t="shared" si="11"/>
        <v>131883.25</v>
      </c>
      <c r="H376" s="459">
        <f>'Receita-Despesa'!S235</f>
        <v>1582599</v>
      </c>
      <c r="J376" s="387"/>
    </row>
    <row r="377" spans="1:10" ht="13.5" customHeight="1" x14ac:dyDescent="0.15">
      <c r="A377" s="762"/>
      <c r="B377" s="368"/>
      <c r="C377" s="392"/>
      <c r="D377" s="369" t="s">
        <v>241</v>
      </c>
      <c r="E377" s="370"/>
      <c r="F377" s="371"/>
      <c r="G377" s="841">
        <f t="shared" si="11"/>
        <v>62246.875</v>
      </c>
      <c r="H377" s="459">
        <f>'Receita-Despesa'!S246</f>
        <v>746962.5</v>
      </c>
      <c r="J377" s="387"/>
    </row>
    <row r="378" spans="1:10" ht="13.5" customHeight="1" x14ac:dyDescent="0.15">
      <c r="A378" s="762"/>
      <c r="B378" s="368"/>
      <c r="C378" s="392"/>
      <c r="D378" s="369" t="s">
        <v>242</v>
      </c>
      <c r="E378" s="370"/>
      <c r="F378" s="371"/>
      <c r="G378" s="841">
        <f t="shared" si="11"/>
        <v>7119.4520547945203</v>
      </c>
      <c r="H378" s="459">
        <f>'Receita-Despesa'!S252</f>
        <v>85433.42465753424</v>
      </c>
      <c r="J378" s="387"/>
    </row>
    <row r="379" spans="1:10" ht="13.5" customHeight="1" x14ac:dyDescent="0.15">
      <c r="A379" s="762"/>
      <c r="B379" s="368"/>
      <c r="C379" s="392"/>
      <c r="D379" s="369" t="s">
        <v>243</v>
      </c>
      <c r="E379" s="370"/>
      <c r="F379" s="371"/>
      <c r="G379" s="841">
        <f t="shared" si="11"/>
        <v>19252.602739726022</v>
      </c>
      <c r="H379" s="459">
        <f>'Receita-Despesa'!S253</f>
        <v>231031.23287671228</v>
      </c>
      <c r="J379" s="387"/>
    </row>
    <row r="380" spans="1:10" ht="13.5" customHeight="1" x14ac:dyDescent="0.15">
      <c r="A380" s="762"/>
      <c r="B380" s="368"/>
      <c r="C380" s="392"/>
      <c r="D380" s="369" t="s">
        <v>244</v>
      </c>
      <c r="E380" s="370"/>
      <c r="F380" s="371"/>
      <c r="G380" s="841">
        <f t="shared" si="11"/>
        <v>45123.28767123288</v>
      </c>
      <c r="H380" s="459">
        <f>'Receita-Despesa'!S254</f>
        <v>541479.45205479453</v>
      </c>
      <c r="J380" s="387"/>
    </row>
    <row r="381" spans="1:10" ht="13.5" customHeight="1" x14ac:dyDescent="0.15">
      <c r="A381" s="762"/>
      <c r="B381" s="368"/>
      <c r="C381" s="392"/>
      <c r="D381" s="369" t="s">
        <v>245</v>
      </c>
      <c r="E381" s="370"/>
      <c r="F381" s="371"/>
      <c r="G381" s="841">
        <f t="shared" si="11"/>
        <v>17356.25</v>
      </c>
      <c r="H381" s="459">
        <f>'Receita-Despesa'!S255</f>
        <v>208275</v>
      </c>
      <c r="J381" s="387"/>
    </row>
    <row r="382" spans="1:10" ht="13.5" customHeight="1" x14ac:dyDescent="0.15">
      <c r="A382" s="762"/>
      <c r="B382" s="368"/>
      <c r="C382" s="392"/>
      <c r="D382" s="399" t="s">
        <v>246</v>
      </c>
      <c r="E382" s="370"/>
      <c r="F382" s="371"/>
      <c r="G382" s="841">
        <f t="shared" si="11"/>
        <v>2122.6666666666665</v>
      </c>
      <c r="H382" s="459">
        <f>'Receita-Despesa'!S261</f>
        <v>25472</v>
      </c>
      <c r="J382" s="387"/>
    </row>
    <row r="383" spans="1:10" ht="13.5" customHeight="1" x14ac:dyDescent="0.15">
      <c r="A383" s="762"/>
      <c r="B383" s="368"/>
      <c r="C383" s="392"/>
      <c r="D383" s="399" t="s">
        <v>247</v>
      </c>
      <c r="E383" s="370"/>
      <c r="F383" s="371"/>
      <c r="G383" s="841">
        <f t="shared" si="11"/>
        <v>8800</v>
      </c>
      <c r="H383" s="459">
        <f>'Receita-Despesa'!S267</f>
        <v>105600</v>
      </c>
      <c r="J383" s="387"/>
    </row>
    <row r="384" spans="1:10" ht="13.5" customHeight="1" x14ac:dyDescent="0.15">
      <c r="A384" s="762"/>
      <c r="B384" s="368"/>
      <c r="C384" s="392"/>
      <c r="D384" s="399" t="s">
        <v>248</v>
      </c>
      <c r="E384" s="377"/>
      <c r="F384" s="379"/>
      <c r="G384" s="841">
        <f t="shared" si="11"/>
        <v>33733.333333333336</v>
      </c>
      <c r="H384" s="459">
        <f>'Receita-Despesa'!S273</f>
        <v>404800</v>
      </c>
      <c r="J384" s="387"/>
    </row>
    <row r="385" spans="1:10" ht="13.5" customHeight="1" x14ac:dyDescent="0.15">
      <c r="A385" s="762"/>
      <c r="B385" s="368"/>
      <c r="C385" s="392"/>
      <c r="D385" s="440" t="s">
        <v>80</v>
      </c>
      <c r="E385" s="377"/>
      <c r="F385" s="412"/>
      <c r="G385" s="842">
        <f>H385/$H$10</f>
        <v>3003695.0420503798</v>
      </c>
      <c r="H385" s="397">
        <f>SUM(H364:H384)</f>
        <v>36044340.504604556</v>
      </c>
      <c r="J385" s="390"/>
    </row>
    <row r="386" spans="1:10" ht="13.5" customHeight="1" x14ac:dyDescent="0.15">
      <c r="A386" s="762"/>
      <c r="B386" s="368"/>
      <c r="C386" s="392"/>
      <c r="D386" s="399" t="s">
        <v>919</v>
      </c>
      <c r="E386" s="377"/>
      <c r="F386" s="412"/>
      <c r="G386" s="841">
        <f>H386/$H$10</f>
        <v>0</v>
      </c>
      <c r="H386" s="459">
        <f>'Receita-Despesa'!S285</f>
        <v>0</v>
      </c>
      <c r="J386" s="390"/>
    </row>
    <row r="387" spans="1:10" ht="13.5" customHeight="1" x14ac:dyDescent="0.15">
      <c r="A387" s="762"/>
      <c r="B387" s="368"/>
      <c r="C387" s="392"/>
      <c r="D387" s="399" t="s">
        <v>920</v>
      </c>
      <c r="E387" s="377"/>
      <c r="F387" s="412"/>
      <c r="G387" s="841">
        <f>H387/$H$10</f>
        <v>0</v>
      </c>
      <c r="H387" s="459">
        <f>'Receita-Despesa'!S286</f>
        <v>0</v>
      </c>
      <c r="J387" s="390"/>
    </row>
    <row r="388" spans="1:10" ht="13.5" customHeight="1" x14ac:dyDescent="0.15">
      <c r="A388" s="762"/>
      <c r="B388" s="368"/>
      <c r="C388" s="396"/>
      <c r="D388" s="401" t="s">
        <v>81</v>
      </c>
      <c r="E388" s="370"/>
      <c r="F388" s="381"/>
      <c r="G388" s="842">
        <f>H388/$H$10</f>
        <v>3003695.0420503798</v>
      </c>
      <c r="H388" s="397">
        <f>SUM(H385:H387)</f>
        <v>36044340.504604556</v>
      </c>
      <c r="J388" s="390"/>
    </row>
    <row r="389" spans="1:10" s="312" customFormat="1" ht="13.5" customHeight="1" x14ac:dyDescent="0.15">
      <c r="A389" s="761"/>
      <c r="B389" s="402"/>
      <c r="C389" s="772" t="s">
        <v>82</v>
      </c>
      <c r="D389" s="742"/>
      <c r="E389" s="743"/>
      <c r="F389" s="743"/>
      <c r="G389" s="776"/>
      <c r="H389" s="805"/>
      <c r="J389" s="367"/>
    </row>
    <row r="390" spans="1:10" ht="13.5" customHeight="1" x14ac:dyDescent="0.15">
      <c r="A390" s="762"/>
      <c r="B390" s="368"/>
      <c r="C390" s="392"/>
      <c r="D390" s="369" t="s">
        <v>106</v>
      </c>
      <c r="E390" s="371"/>
      <c r="F390" s="372"/>
      <c r="G390" s="841">
        <f>H390/$H$10</f>
        <v>2000</v>
      </c>
      <c r="H390" s="458">
        <f>'Receita-Despesa'!S289</f>
        <v>24000</v>
      </c>
      <c r="J390" s="387"/>
    </row>
    <row r="391" spans="1:10" ht="13.5" customHeight="1" x14ac:dyDescent="0.15">
      <c r="A391" s="762"/>
      <c r="B391" s="368"/>
      <c r="C391" s="392"/>
      <c r="D391" s="369" t="s">
        <v>107</v>
      </c>
      <c r="E391" s="371"/>
      <c r="F391" s="372"/>
      <c r="G391" s="841">
        <f t="shared" ref="G391:G396" si="12">H391/$H$10</f>
        <v>0</v>
      </c>
      <c r="H391" s="459">
        <f>'Receita-Despesa'!S293</f>
        <v>0</v>
      </c>
      <c r="J391" s="387"/>
    </row>
    <row r="392" spans="1:10" hidden="1" x14ac:dyDescent="0.15">
      <c r="A392" s="762"/>
      <c r="B392" s="368"/>
      <c r="C392" s="392"/>
      <c r="D392" s="369" t="s">
        <v>279</v>
      </c>
      <c r="E392" s="371"/>
      <c r="F392" s="372"/>
      <c r="G392" s="841">
        <f t="shared" si="12"/>
        <v>0</v>
      </c>
      <c r="H392" s="459">
        <f>'Receita-Despesa'!S294</f>
        <v>0</v>
      </c>
      <c r="J392" s="387"/>
    </row>
    <row r="393" spans="1:10" ht="13.5" customHeight="1" x14ac:dyDescent="0.15">
      <c r="A393" s="762"/>
      <c r="B393" s="368"/>
      <c r="C393" s="392"/>
      <c r="D393" s="369" t="s">
        <v>280</v>
      </c>
      <c r="E393" s="371"/>
      <c r="F393" s="372"/>
      <c r="G393" s="841">
        <f t="shared" si="12"/>
        <v>0</v>
      </c>
      <c r="H393" s="459">
        <f>'Receita-Despesa'!S295</f>
        <v>0</v>
      </c>
      <c r="J393" s="387"/>
    </row>
    <row r="394" spans="1:10" ht="13.5" customHeight="1" x14ac:dyDescent="0.15">
      <c r="A394" s="762"/>
      <c r="B394" s="368"/>
      <c r="C394" s="392"/>
      <c r="D394" s="369" t="s">
        <v>281</v>
      </c>
      <c r="E394" s="371"/>
      <c r="F394" s="372"/>
      <c r="G394" s="841">
        <f t="shared" si="12"/>
        <v>0</v>
      </c>
      <c r="H394" s="459">
        <f>'Receita-Despesa'!S299</f>
        <v>0</v>
      </c>
      <c r="J394" s="387"/>
    </row>
    <row r="395" spans="1:10" ht="13.5" customHeight="1" x14ac:dyDescent="0.15">
      <c r="A395" s="762"/>
      <c r="B395" s="368"/>
      <c r="C395" s="392"/>
      <c r="D395" s="369" t="s">
        <v>282</v>
      </c>
      <c r="E395" s="370"/>
      <c r="F395" s="381"/>
      <c r="G395" s="841">
        <f t="shared" si="12"/>
        <v>0</v>
      </c>
      <c r="H395" s="459">
        <f>'Receita-Despesa'!S300</f>
        <v>0</v>
      </c>
      <c r="J395" s="387"/>
    </row>
    <row r="396" spans="1:10" ht="13.5" customHeight="1" x14ac:dyDescent="0.15">
      <c r="A396" s="762"/>
      <c r="B396" s="368"/>
      <c r="C396" s="392"/>
      <c r="D396" s="369" t="s">
        <v>283</v>
      </c>
      <c r="E396" s="370"/>
      <c r="F396" s="381"/>
      <c r="G396" s="841">
        <f t="shared" si="12"/>
        <v>250000</v>
      </c>
      <c r="H396" s="459">
        <f>'Receita-Despesa'!S301</f>
        <v>3000000</v>
      </c>
      <c r="J396" s="387"/>
    </row>
    <row r="397" spans="1:10" ht="13.5" customHeight="1" x14ac:dyDescent="0.15">
      <c r="A397" s="762"/>
      <c r="B397" s="368"/>
      <c r="C397" s="396"/>
      <c r="D397" s="401" t="s">
        <v>83</v>
      </c>
      <c r="E397" s="370"/>
      <c r="F397" s="381"/>
      <c r="G397" s="843">
        <f>SUM(G390:G396)</f>
        <v>252000</v>
      </c>
      <c r="H397" s="397">
        <f>SUM(H390:H396)</f>
        <v>3024000</v>
      </c>
      <c r="J397" s="390"/>
    </row>
    <row r="398" spans="1:10" ht="13.5" customHeight="1" x14ac:dyDescent="0.15">
      <c r="A398" s="762"/>
      <c r="B398" s="370"/>
      <c r="C398" s="370"/>
      <c r="D398" s="468" t="s">
        <v>84</v>
      </c>
      <c r="E398" s="370"/>
      <c r="F398" s="381"/>
      <c r="G398" s="844">
        <f>G388+G397</f>
        <v>3255695.0420503798</v>
      </c>
      <c r="H398" s="845">
        <f>H388+H397</f>
        <v>39068340.504604556</v>
      </c>
      <c r="J398" s="367"/>
    </row>
    <row r="399" spans="1:10" ht="13.5" customHeight="1" x14ac:dyDescent="0.15">
      <c r="A399" s="762"/>
      <c r="B399" s="772" t="s">
        <v>366</v>
      </c>
      <c r="C399" s="768"/>
      <c r="D399" s="768"/>
      <c r="E399" s="806"/>
      <c r="F399" s="778" t="s">
        <v>2</v>
      </c>
      <c r="G399" s="807"/>
      <c r="H399" s="808"/>
      <c r="J399" s="367"/>
    </row>
    <row r="400" spans="1:10" ht="13.5" customHeight="1" x14ac:dyDescent="0.15">
      <c r="A400" s="762"/>
      <c r="B400" s="772" t="s">
        <v>367</v>
      </c>
      <c r="C400" s="768"/>
      <c r="D400" s="768"/>
      <c r="E400" s="806"/>
      <c r="F400" s="778"/>
      <c r="G400" s="807"/>
      <c r="H400" s="808"/>
      <c r="J400" s="367"/>
    </row>
    <row r="401" spans="1:10" ht="13.5" customHeight="1" x14ac:dyDescent="0.15">
      <c r="A401" s="762"/>
      <c r="B401" s="772" t="s">
        <v>85</v>
      </c>
      <c r="C401" s="768"/>
      <c r="D401" s="768"/>
      <c r="E401" s="778"/>
      <c r="F401" s="778"/>
      <c r="G401" s="807"/>
      <c r="H401" s="808"/>
      <c r="J401" s="367"/>
    </row>
    <row r="402" spans="1:10" ht="13.5" customHeight="1" x14ac:dyDescent="0.15">
      <c r="A402" s="762"/>
      <c r="B402" s="809" t="s">
        <v>86</v>
      </c>
      <c r="C402" s="768"/>
      <c r="D402" s="768"/>
      <c r="E402" s="768"/>
      <c r="F402" s="810"/>
      <c r="G402" s="811">
        <f>G361-G398</f>
        <v>21772.687949620187</v>
      </c>
      <c r="H402" s="812">
        <f>H361-H398</f>
        <v>261272.25539544225</v>
      </c>
      <c r="J402" s="367"/>
    </row>
    <row r="403" spans="1:10" ht="13.5" customHeight="1" x14ac:dyDescent="0.15">
      <c r="A403" s="765"/>
      <c r="B403" s="813" t="s">
        <v>437</v>
      </c>
      <c r="C403" s="813"/>
      <c r="D403" s="813"/>
      <c r="E403" s="814"/>
      <c r="F403" s="814"/>
      <c r="G403" s="815"/>
      <c r="H403" s="816"/>
    </row>
    <row r="404" spans="1:10" ht="13.5" customHeight="1" x14ac:dyDescent="0.15">
      <c r="A404" s="765"/>
      <c r="B404" s="470"/>
      <c r="C404" s="817" t="s">
        <v>295</v>
      </c>
      <c r="D404" s="818"/>
      <c r="E404" s="819"/>
      <c r="F404" s="819"/>
      <c r="G404" s="820"/>
      <c r="H404" s="821"/>
    </row>
    <row r="405" spans="1:10" ht="13.5" customHeight="1" x14ac:dyDescent="0.15">
      <c r="A405" s="765"/>
      <c r="B405" s="471"/>
      <c r="C405" s="471"/>
      <c r="D405" s="472" t="s">
        <v>854</v>
      </c>
      <c r="E405" s="473"/>
      <c r="F405" s="474"/>
      <c r="G405" s="846">
        <f>H405/$H$10</f>
        <v>0</v>
      </c>
      <c r="H405" s="476"/>
    </row>
    <row r="406" spans="1:10" ht="13.5" customHeight="1" x14ac:dyDescent="0.15">
      <c r="A406" s="765"/>
      <c r="B406" s="471"/>
      <c r="C406" s="471"/>
      <c r="D406" s="477" t="s">
        <v>296</v>
      </c>
      <c r="E406" s="478"/>
      <c r="F406" s="479"/>
      <c r="G406" s="847">
        <f t="shared" ref="G406:G421" si="13">H406/$H$10</f>
        <v>0</v>
      </c>
      <c r="H406" s="480"/>
    </row>
    <row r="407" spans="1:10" ht="13.5" customHeight="1" x14ac:dyDescent="0.15">
      <c r="A407" s="765"/>
      <c r="B407" s="471"/>
      <c r="C407" s="471"/>
      <c r="D407" s="477" t="s">
        <v>297</v>
      </c>
      <c r="E407" s="478"/>
      <c r="F407" s="479"/>
      <c r="G407" s="847">
        <f t="shared" si="13"/>
        <v>0</v>
      </c>
      <c r="H407" s="480"/>
    </row>
    <row r="408" spans="1:10" ht="13.5" customHeight="1" x14ac:dyDescent="0.15">
      <c r="A408" s="765"/>
      <c r="B408" s="471"/>
      <c r="C408" s="471"/>
      <c r="D408" s="477" t="s">
        <v>298</v>
      </c>
      <c r="E408" s="478"/>
      <c r="F408" s="479"/>
      <c r="G408" s="847">
        <f t="shared" si="13"/>
        <v>0</v>
      </c>
      <c r="H408" s="480"/>
    </row>
    <row r="409" spans="1:10" ht="13.5" customHeight="1" x14ac:dyDescent="0.15">
      <c r="A409" s="765"/>
      <c r="B409" s="471"/>
      <c r="C409" s="471"/>
      <c r="D409" s="477" t="s">
        <v>299</v>
      </c>
      <c r="E409" s="478"/>
      <c r="F409" s="479"/>
      <c r="G409" s="847">
        <f t="shared" si="13"/>
        <v>0</v>
      </c>
      <c r="H409" s="480"/>
    </row>
    <row r="410" spans="1:10" ht="13.5" customHeight="1" x14ac:dyDescent="0.15">
      <c r="A410" s="765"/>
      <c r="B410" s="471"/>
      <c r="C410" s="471"/>
      <c r="D410" s="477" t="s">
        <v>300</v>
      </c>
      <c r="E410" s="478"/>
      <c r="F410" s="479"/>
      <c r="G410" s="847">
        <f t="shared" si="13"/>
        <v>0</v>
      </c>
      <c r="H410" s="480"/>
    </row>
    <row r="411" spans="1:10" ht="13.5" customHeight="1" x14ac:dyDescent="0.15">
      <c r="A411" s="765"/>
      <c r="B411" s="471"/>
      <c r="C411" s="471"/>
      <c r="D411" s="477" t="s">
        <v>301</v>
      </c>
      <c r="E411" s="478"/>
      <c r="F411" s="479"/>
      <c r="G411" s="847">
        <f t="shared" si="13"/>
        <v>0</v>
      </c>
      <c r="H411" s="480"/>
    </row>
    <row r="412" spans="1:10" ht="13.5" customHeight="1" x14ac:dyDescent="0.15">
      <c r="A412" s="765"/>
      <c r="B412" s="471"/>
      <c r="C412" s="471"/>
      <c r="D412" s="477" t="s">
        <v>302</v>
      </c>
      <c r="E412" s="478"/>
      <c r="F412" s="479"/>
      <c r="G412" s="847">
        <f t="shared" si="13"/>
        <v>0</v>
      </c>
      <c r="H412" s="480"/>
    </row>
    <row r="413" spans="1:10" ht="13.5" customHeight="1" x14ac:dyDescent="0.15">
      <c r="A413" s="765"/>
      <c r="B413" s="471"/>
      <c r="C413" s="471"/>
      <c r="D413" s="477" t="s">
        <v>303</v>
      </c>
      <c r="E413" s="473"/>
      <c r="F413" s="474"/>
      <c r="G413" s="847">
        <f t="shared" si="13"/>
        <v>0</v>
      </c>
      <c r="H413" s="480"/>
    </row>
    <row r="414" spans="1:10" ht="13.5" customHeight="1" x14ac:dyDescent="0.15">
      <c r="A414" s="765"/>
      <c r="B414" s="471"/>
      <c r="C414" s="471"/>
      <c r="D414" s="477" t="s">
        <v>304</v>
      </c>
      <c r="E414" s="478"/>
      <c r="F414" s="479"/>
      <c r="G414" s="847">
        <f t="shared" si="13"/>
        <v>0</v>
      </c>
      <c r="H414" s="480"/>
    </row>
    <row r="415" spans="1:10" ht="13.5" customHeight="1" x14ac:dyDescent="0.15">
      <c r="A415" s="765"/>
      <c r="B415" s="471"/>
      <c r="C415" s="471"/>
      <c r="D415" s="477" t="s">
        <v>305</v>
      </c>
      <c r="E415" s="478"/>
      <c r="F415" s="479"/>
      <c r="G415" s="847">
        <f t="shared" si="13"/>
        <v>0</v>
      </c>
      <c r="H415" s="480"/>
    </row>
    <row r="416" spans="1:10" ht="13.5" customHeight="1" x14ac:dyDescent="0.15">
      <c r="A416" s="765"/>
      <c r="B416" s="471"/>
      <c r="C416" s="471"/>
      <c r="D416" s="477" t="s">
        <v>306</v>
      </c>
      <c r="E416" s="478"/>
      <c r="F416" s="479"/>
      <c r="G416" s="847">
        <f t="shared" si="13"/>
        <v>0</v>
      </c>
      <c r="H416" s="480"/>
    </row>
    <row r="417" spans="1:8" ht="13.5" customHeight="1" x14ac:dyDescent="0.15">
      <c r="A417" s="765"/>
      <c r="B417" s="471"/>
      <c r="C417" s="471"/>
      <c r="D417" s="477" t="s">
        <v>307</v>
      </c>
      <c r="E417" s="478"/>
      <c r="F417" s="479"/>
      <c r="G417" s="847">
        <f t="shared" si="13"/>
        <v>0</v>
      </c>
      <c r="H417" s="480"/>
    </row>
    <row r="418" spans="1:8" ht="13.5" customHeight="1" x14ac:dyDescent="0.15">
      <c r="A418" s="765"/>
      <c r="B418" s="471"/>
      <c r="C418" s="471"/>
      <c r="D418" s="477" t="s">
        <v>308</v>
      </c>
      <c r="E418" s="478"/>
      <c r="F418" s="479"/>
      <c r="G418" s="847">
        <f t="shared" si="13"/>
        <v>0</v>
      </c>
      <c r="H418" s="480"/>
    </row>
    <row r="419" spans="1:8" ht="13.5" customHeight="1" x14ac:dyDescent="0.15">
      <c r="A419" s="765"/>
      <c r="B419" s="471"/>
      <c r="C419" s="471"/>
      <c r="D419" s="477" t="s">
        <v>309</v>
      </c>
      <c r="E419" s="478"/>
      <c r="F419" s="479"/>
      <c r="G419" s="847">
        <f t="shared" si="13"/>
        <v>0</v>
      </c>
      <c r="H419" s="480"/>
    </row>
    <row r="420" spans="1:8" ht="13.5" customHeight="1" x14ac:dyDescent="0.15">
      <c r="A420" s="765"/>
      <c r="B420" s="471"/>
      <c r="C420" s="471"/>
      <c r="D420" s="477" t="s">
        <v>310</v>
      </c>
      <c r="E420" s="473"/>
      <c r="F420" s="474"/>
      <c r="G420" s="847">
        <f t="shared" si="13"/>
        <v>0</v>
      </c>
      <c r="H420" s="480"/>
    </row>
    <row r="421" spans="1:8" ht="13.5" customHeight="1" x14ac:dyDescent="0.15">
      <c r="A421" s="765"/>
      <c r="B421" s="481"/>
      <c r="C421" s="482"/>
      <c r="D421" s="1481" t="s">
        <v>285</v>
      </c>
      <c r="E421" s="1481"/>
      <c r="F421" s="1482"/>
      <c r="G421" s="848">
        <f t="shared" si="13"/>
        <v>0</v>
      </c>
      <c r="H421" s="483">
        <f>SUM(H405:H420)</f>
        <v>0</v>
      </c>
    </row>
    <row r="422" spans="1:8" ht="13.5" customHeight="1" x14ac:dyDescent="0.15">
      <c r="A422" s="765"/>
      <c r="B422" s="471"/>
      <c r="C422" s="817" t="s">
        <v>311</v>
      </c>
      <c r="D422" s="822"/>
      <c r="E422" s="822"/>
      <c r="F422" s="822"/>
      <c r="G422" s="822"/>
      <c r="H422" s="821"/>
    </row>
    <row r="423" spans="1:8" ht="13.5" customHeight="1" x14ac:dyDescent="0.15">
      <c r="A423" s="765"/>
      <c r="B423" s="484"/>
      <c r="C423" s="484"/>
      <c r="D423" s="472" t="s">
        <v>855</v>
      </c>
      <c r="E423" s="473"/>
      <c r="F423" s="474"/>
      <c r="G423" s="846">
        <f t="shared" ref="G423:G428" si="14">H423/$H$10</f>
        <v>0</v>
      </c>
      <c r="H423" s="476"/>
    </row>
    <row r="424" spans="1:8" ht="13.5" customHeight="1" x14ac:dyDescent="0.15">
      <c r="A424" s="765"/>
      <c r="B424" s="471"/>
      <c r="C424" s="471"/>
      <c r="D424" s="477" t="s">
        <v>312</v>
      </c>
      <c r="E424" s="478"/>
      <c r="F424" s="479"/>
      <c r="G424" s="847">
        <f t="shared" si="14"/>
        <v>0</v>
      </c>
      <c r="H424" s="480"/>
    </row>
    <row r="425" spans="1:8" ht="13.5" customHeight="1" x14ac:dyDescent="0.15">
      <c r="A425" s="765"/>
      <c r="B425" s="471"/>
      <c r="C425" s="471"/>
      <c r="D425" s="477" t="s">
        <v>313</v>
      </c>
      <c r="E425" s="478"/>
      <c r="F425" s="479"/>
      <c r="G425" s="847">
        <f t="shared" si="14"/>
        <v>0</v>
      </c>
      <c r="H425" s="480"/>
    </row>
    <row r="426" spans="1:8" ht="13.5" customHeight="1" x14ac:dyDescent="0.15">
      <c r="A426" s="765"/>
      <c r="B426" s="471"/>
      <c r="C426" s="471"/>
      <c r="D426" s="477" t="s">
        <v>314</v>
      </c>
      <c r="E426" s="478"/>
      <c r="F426" s="479"/>
      <c r="G426" s="847">
        <f t="shared" si="14"/>
        <v>0</v>
      </c>
      <c r="H426" s="480"/>
    </row>
    <row r="427" spans="1:8" ht="13.5" customHeight="1" x14ac:dyDescent="0.15">
      <c r="A427" s="765"/>
      <c r="B427" s="471"/>
      <c r="C427" s="471"/>
      <c r="D427" s="477" t="s">
        <v>315</v>
      </c>
      <c r="E427" s="473"/>
      <c r="F427" s="474"/>
      <c r="G427" s="847">
        <f t="shared" si="14"/>
        <v>0</v>
      </c>
      <c r="H427" s="480"/>
    </row>
    <row r="428" spans="1:8" ht="13.5" customHeight="1" x14ac:dyDescent="0.15">
      <c r="A428" s="765"/>
      <c r="B428" s="471"/>
      <c r="C428" s="485"/>
      <c r="D428" s="486" t="s">
        <v>286</v>
      </c>
      <c r="E428" s="487"/>
      <c r="F428" s="488"/>
      <c r="G428" s="848">
        <f t="shared" si="14"/>
        <v>0</v>
      </c>
      <c r="H428" s="483">
        <f>SUM(H423:H427)</f>
        <v>0</v>
      </c>
    </row>
    <row r="429" spans="1:8" ht="13.5" customHeight="1" x14ac:dyDescent="0.15">
      <c r="A429" s="765"/>
      <c r="B429" s="489"/>
      <c r="C429" s="817" t="s">
        <v>316</v>
      </c>
      <c r="D429" s="818"/>
      <c r="E429" s="818"/>
      <c r="F429" s="818"/>
      <c r="G429" s="820"/>
      <c r="H429" s="821"/>
    </row>
    <row r="430" spans="1:8" ht="13.5" customHeight="1" x14ac:dyDescent="0.15">
      <c r="A430" s="765"/>
      <c r="B430" s="471"/>
      <c r="C430" s="471"/>
      <c r="D430" s="490" t="s">
        <v>859</v>
      </c>
      <c r="E430" s="491"/>
      <c r="F430" s="492"/>
      <c r="G430" s="846">
        <f>H430/$H$10</f>
        <v>0</v>
      </c>
      <c r="H430" s="493"/>
    </row>
    <row r="431" spans="1:8" ht="13.5" customHeight="1" x14ac:dyDescent="0.15">
      <c r="A431" s="765"/>
      <c r="B431" s="471"/>
      <c r="C431" s="471"/>
      <c r="D431" s="494" t="s">
        <v>860</v>
      </c>
      <c r="E431" s="491"/>
      <c r="F431" s="492"/>
      <c r="G431" s="847">
        <f t="shared" ref="G431:G436" si="15">H431/$H$10</f>
        <v>0</v>
      </c>
      <c r="H431" s="495"/>
    </row>
    <row r="432" spans="1:8" ht="13.5" customHeight="1" x14ac:dyDescent="0.15">
      <c r="A432" s="765"/>
      <c r="B432" s="471"/>
      <c r="C432" s="471"/>
      <c r="D432" s="494" t="s">
        <v>861</v>
      </c>
      <c r="E432" s="491"/>
      <c r="F432" s="492"/>
      <c r="G432" s="847">
        <f t="shared" si="15"/>
        <v>0</v>
      </c>
      <c r="H432" s="495"/>
    </row>
    <row r="433" spans="1:10" ht="13.5" customHeight="1" x14ac:dyDescent="0.15">
      <c r="A433" s="765"/>
      <c r="B433" s="471"/>
      <c r="C433" s="471"/>
      <c r="D433" s="494" t="s">
        <v>862</v>
      </c>
      <c r="E433" s="491"/>
      <c r="F433" s="492"/>
      <c r="G433" s="847">
        <f t="shared" si="15"/>
        <v>0</v>
      </c>
      <c r="H433" s="495"/>
    </row>
    <row r="434" spans="1:10" ht="13.5" customHeight="1" x14ac:dyDescent="0.15">
      <c r="A434" s="765"/>
      <c r="B434" s="471"/>
      <c r="C434" s="471"/>
      <c r="D434" s="477" t="s">
        <v>863</v>
      </c>
      <c r="E434" s="491"/>
      <c r="F434" s="492"/>
      <c r="G434" s="847">
        <f t="shared" si="15"/>
        <v>0</v>
      </c>
      <c r="H434" s="495"/>
    </row>
    <row r="435" spans="1:10" ht="13.5" customHeight="1" x14ac:dyDescent="0.15">
      <c r="A435" s="765"/>
      <c r="B435" s="496"/>
      <c r="C435" s="497"/>
      <c r="D435" s="498" t="s">
        <v>288</v>
      </c>
      <c r="E435" s="487"/>
      <c r="F435" s="488"/>
      <c r="G435" s="848">
        <f t="shared" si="15"/>
        <v>0</v>
      </c>
      <c r="H435" s="499">
        <f>SUM(H430:H434)</f>
        <v>0</v>
      </c>
    </row>
    <row r="436" spans="1:10" ht="13.5" customHeight="1" x14ac:dyDescent="0.15">
      <c r="A436" s="765"/>
      <c r="B436" s="497"/>
      <c r="C436" s="498"/>
      <c r="D436" s="498" t="s">
        <v>287</v>
      </c>
      <c r="E436" s="487"/>
      <c r="F436" s="488"/>
      <c r="G436" s="848">
        <f t="shared" si="15"/>
        <v>0</v>
      </c>
      <c r="H436" s="499">
        <f>H421+H428+H435</f>
        <v>0</v>
      </c>
    </row>
    <row r="437" spans="1:10" ht="13.5" customHeight="1" x14ac:dyDescent="0.15">
      <c r="A437" s="765"/>
      <c r="B437" s="823"/>
      <c r="C437" s="824" t="s">
        <v>856</v>
      </c>
      <c r="D437" s="824"/>
      <c r="E437" s="818"/>
      <c r="F437" s="818"/>
      <c r="G437" s="820"/>
      <c r="H437" s="821"/>
    </row>
    <row r="438" spans="1:10" ht="13.5" customHeight="1" x14ac:dyDescent="0.15">
      <c r="A438" s="765"/>
      <c r="B438" s="500"/>
      <c r="C438" s="472"/>
      <c r="D438" s="501" t="s">
        <v>857</v>
      </c>
      <c r="E438" s="491"/>
      <c r="F438" s="492"/>
      <c r="G438" s="475">
        <f>H438/$H$10</f>
        <v>0</v>
      </c>
      <c r="H438" s="502"/>
    </row>
    <row r="439" spans="1:10" ht="13.5" customHeight="1" thickBot="1" x14ac:dyDescent="0.2">
      <c r="A439" s="766"/>
      <c r="B439" s="503"/>
      <c r="C439" s="504"/>
      <c r="D439" s="504" t="s">
        <v>858</v>
      </c>
      <c r="E439" s="505"/>
      <c r="F439" s="506"/>
      <c r="G439" s="507">
        <f>H439/$H$10</f>
        <v>0</v>
      </c>
      <c r="H439" s="508"/>
    </row>
    <row r="440" spans="1:10" ht="14.25" customHeight="1" x14ac:dyDescent="0.15">
      <c r="A440" s="509"/>
      <c r="B440" s="509"/>
      <c r="C440" s="509"/>
      <c r="D440" s="509"/>
      <c r="E440" s="509"/>
      <c r="F440" s="509"/>
      <c r="G440" s="510"/>
      <c r="H440" s="510"/>
      <c r="J440" s="511"/>
    </row>
    <row r="441" spans="1:10" ht="13.5" customHeight="1" x14ac:dyDescent="0.15">
      <c r="A441" s="509"/>
      <c r="B441" s="509"/>
      <c r="C441" s="509"/>
      <c r="D441" s="509"/>
      <c r="E441" s="509"/>
      <c r="F441" s="509"/>
      <c r="G441" s="510"/>
      <c r="H441" s="510"/>
      <c r="J441" s="511"/>
    </row>
    <row r="442" spans="1:10" ht="13.5" customHeight="1" x14ac:dyDescent="0.15">
      <c r="A442" s="509"/>
      <c r="B442" s="509"/>
      <c r="C442" s="509"/>
      <c r="D442" s="509"/>
      <c r="E442" s="509"/>
      <c r="F442" s="509"/>
      <c r="G442" s="510"/>
      <c r="H442" s="510"/>
      <c r="J442" s="511"/>
    </row>
    <row r="443" spans="1:10" ht="13.5" customHeight="1" x14ac:dyDescent="0.15">
      <c r="A443" s="509"/>
      <c r="B443" s="509"/>
      <c r="C443" s="509"/>
      <c r="D443" s="509"/>
      <c r="E443" s="509"/>
      <c r="F443" s="509"/>
      <c r="G443" s="510"/>
      <c r="H443" s="510"/>
      <c r="J443" s="511"/>
    </row>
    <row r="444" spans="1:10" ht="13.5" customHeight="1" x14ac:dyDescent="0.15">
      <c r="A444" s="509"/>
      <c r="B444" s="509"/>
      <c r="C444" s="509"/>
      <c r="D444" s="509"/>
      <c r="E444" s="509"/>
      <c r="F444" s="509"/>
      <c r="G444" s="510"/>
      <c r="H444" s="510"/>
      <c r="J444" s="511"/>
    </row>
    <row r="445" spans="1:10" ht="13.5" customHeight="1" x14ac:dyDescent="0.15">
      <c r="A445" s="509"/>
      <c r="B445" s="509"/>
      <c r="C445" s="509"/>
      <c r="D445" s="512"/>
      <c r="E445" s="512"/>
      <c r="F445" s="512"/>
      <c r="G445" s="513"/>
      <c r="H445" s="513"/>
    </row>
    <row r="446" spans="1:10" ht="13.5" customHeight="1" x14ac:dyDescent="0.15">
      <c r="A446" s="509"/>
      <c r="B446" s="509"/>
      <c r="C446" s="509"/>
      <c r="D446" s="512"/>
      <c r="E446" s="512"/>
      <c r="F446" s="512"/>
      <c r="G446" s="513"/>
      <c r="H446" s="513"/>
    </row>
    <row r="447" spans="1:10" ht="13.5" customHeight="1" x14ac:dyDescent="0.15">
      <c r="A447" s="509"/>
      <c r="B447" s="509"/>
      <c r="C447" s="509"/>
      <c r="D447" s="512" t="s">
        <v>294</v>
      </c>
      <c r="E447" s="512"/>
      <c r="F447" s="512"/>
      <c r="G447" s="513"/>
      <c r="H447" s="513"/>
      <c r="J447" s="514"/>
    </row>
    <row r="448" spans="1:10" ht="13.5" customHeight="1" x14ac:dyDescent="0.15">
      <c r="A448" s="509"/>
      <c r="B448" s="509"/>
      <c r="C448" s="509"/>
      <c r="D448" s="512"/>
      <c r="E448" s="512"/>
      <c r="F448" s="512"/>
      <c r="G448" s="513"/>
      <c r="H448" s="513"/>
      <c r="J448" s="514"/>
    </row>
    <row r="449" spans="1:10" ht="13.5" customHeight="1" x14ac:dyDescent="0.15">
      <c r="A449" s="1470" t="s">
        <v>921</v>
      </c>
      <c r="B449" s="1470"/>
      <c r="C449" s="1470"/>
      <c r="D449" s="1470"/>
      <c r="E449" s="1470"/>
      <c r="F449" s="1470"/>
      <c r="G449" s="1470"/>
      <c r="H449" s="1470"/>
      <c r="I449" s="1470"/>
      <c r="J449" s="514"/>
    </row>
    <row r="450" spans="1:10" ht="18" customHeight="1" x14ac:dyDescent="0.15">
      <c r="A450" s="1471" t="s">
        <v>711</v>
      </c>
      <c r="B450" s="1471"/>
      <c r="C450" s="1471"/>
      <c r="D450" s="1471"/>
      <c r="E450" s="1471"/>
      <c r="F450" s="1471"/>
      <c r="G450" s="1471"/>
      <c r="H450" s="1471"/>
      <c r="I450" s="1471"/>
      <c r="J450" s="514"/>
    </row>
    <row r="451" spans="1:10" ht="13.5" customHeight="1" x14ac:dyDescent="0.15">
      <c r="A451" s="509"/>
      <c r="B451" s="509"/>
      <c r="C451" s="509"/>
      <c r="D451" s="512"/>
      <c r="E451" s="512"/>
      <c r="F451" s="512"/>
      <c r="G451" s="513"/>
      <c r="H451" s="513"/>
      <c r="J451" s="514"/>
    </row>
    <row r="452" spans="1:10" ht="13.5" customHeight="1" x14ac:dyDescent="0.15">
      <c r="A452" s="509"/>
      <c r="B452" s="509"/>
      <c r="C452" s="509"/>
      <c r="D452" s="512"/>
      <c r="E452" s="512"/>
      <c r="F452" s="512"/>
      <c r="G452" s="513"/>
      <c r="H452" s="513"/>
      <c r="J452" s="514"/>
    </row>
    <row r="453" spans="1:10" ht="13.5" customHeight="1" x14ac:dyDescent="0.15">
      <c r="A453" s="509"/>
      <c r="B453" s="509"/>
      <c r="C453" s="509"/>
      <c r="D453" s="512"/>
      <c r="E453" s="512"/>
      <c r="F453" s="512"/>
      <c r="G453" s="513"/>
      <c r="H453" s="513"/>
      <c r="J453" s="514"/>
    </row>
    <row r="454" spans="1:10" ht="13.5" customHeight="1" x14ac:dyDescent="0.15">
      <c r="A454" s="509"/>
      <c r="B454" s="509"/>
      <c r="C454" s="509"/>
      <c r="D454" s="512"/>
      <c r="E454" s="512"/>
      <c r="F454" s="512"/>
      <c r="G454" s="513"/>
      <c r="H454" s="513"/>
      <c r="J454" s="514"/>
    </row>
    <row r="455" spans="1:10" ht="13.5" customHeight="1" x14ac:dyDescent="0.15">
      <c r="A455" s="509"/>
      <c r="B455" s="509"/>
      <c r="C455" s="509"/>
      <c r="D455" s="512"/>
      <c r="E455" s="512"/>
      <c r="F455" s="512"/>
      <c r="G455" s="513"/>
      <c r="H455" s="513"/>
      <c r="J455" s="514"/>
    </row>
    <row r="456" spans="1:10" ht="13.5" customHeight="1" x14ac:dyDescent="0.15">
      <c r="A456" s="509"/>
      <c r="B456" s="509"/>
      <c r="C456" s="509"/>
      <c r="D456" s="512"/>
      <c r="E456" s="512"/>
      <c r="F456" s="512"/>
      <c r="G456" s="513"/>
      <c r="H456" s="513"/>
      <c r="J456" s="514"/>
    </row>
    <row r="457" spans="1:10" ht="13.5" customHeight="1" x14ac:dyDescent="0.15">
      <c r="A457" s="509"/>
      <c r="B457" s="509"/>
      <c r="C457" s="509"/>
      <c r="D457" s="512"/>
      <c r="E457" s="512"/>
      <c r="F457" s="512"/>
      <c r="G457" s="513"/>
      <c r="H457" s="513"/>
      <c r="J457" s="514"/>
    </row>
    <row r="458" spans="1:10" ht="13.5" customHeight="1" x14ac:dyDescent="0.15">
      <c r="A458" s="509"/>
      <c r="B458" s="509"/>
      <c r="E458" s="512"/>
      <c r="F458" s="512"/>
      <c r="G458" s="513"/>
      <c r="H458" s="513"/>
      <c r="J458" s="515"/>
    </row>
    <row r="459" spans="1:10" ht="13.5" customHeight="1" x14ac:dyDescent="0.15">
      <c r="A459" s="1470" t="s">
        <v>712</v>
      </c>
      <c r="B459" s="1470"/>
      <c r="C459" s="1470"/>
      <c r="D459" s="1470"/>
      <c r="E459" s="1470"/>
      <c r="F459" s="1470"/>
      <c r="G459" s="1470"/>
      <c r="H459" s="1470"/>
      <c r="I459" s="1470"/>
    </row>
    <row r="460" spans="1:10" ht="18" customHeight="1" x14ac:dyDescent="0.15">
      <c r="A460" s="1471" t="s">
        <v>709</v>
      </c>
      <c r="B460" s="1471"/>
      <c r="C460" s="1471"/>
      <c r="D460" s="1471"/>
      <c r="E460" s="1471"/>
      <c r="F460" s="1471"/>
      <c r="G460" s="1471"/>
      <c r="H460" s="1471"/>
      <c r="I460" s="1471"/>
    </row>
    <row r="461" spans="1:10" ht="18" customHeight="1" x14ac:dyDescent="0.15">
      <c r="A461" s="516"/>
      <c r="B461" s="516"/>
      <c r="C461" s="516"/>
      <c r="D461" s="516"/>
      <c r="E461" s="516"/>
      <c r="F461" s="516"/>
      <c r="G461" s="516"/>
      <c r="H461" s="516"/>
    </row>
    <row r="462" spans="1:10" ht="18" customHeight="1" x14ac:dyDescent="0.15">
      <c r="A462" s="516"/>
      <c r="B462" s="516"/>
      <c r="C462" s="516"/>
      <c r="D462" s="516"/>
      <c r="E462" s="516"/>
      <c r="F462" s="516"/>
      <c r="G462" s="516"/>
      <c r="H462" s="516"/>
    </row>
    <row r="463" spans="1:10" ht="18" customHeight="1" x14ac:dyDescent="0.15">
      <c r="A463" s="516"/>
      <c r="B463" s="516"/>
      <c r="C463" s="516"/>
      <c r="D463" s="516"/>
      <c r="E463" s="516"/>
      <c r="F463" s="516"/>
      <c r="G463" s="516"/>
      <c r="H463" s="516"/>
    </row>
    <row r="464" spans="1:10" ht="13.5" customHeight="1" x14ac:dyDescent="0.15">
      <c r="A464" s="509"/>
      <c r="B464" s="509"/>
      <c r="C464" s="517"/>
      <c r="D464" s="518"/>
      <c r="E464" s="512"/>
      <c r="F464" s="512"/>
      <c r="G464" s="513"/>
      <c r="H464" s="513"/>
      <c r="J464" s="515"/>
    </row>
    <row r="465" spans="1:4" x14ac:dyDescent="0.15">
      <c r="C465" s="519"/>
      <c r="D465" s="518"/>
    </row>
    <row r="466" spans="1:4" x14ac:dyDescent="0.15">
      <c r="A466" s="521" t="s">
        <v>710</v>
      </c>
      <c r="C466" s="521"/>
      <c r="D466" s="522" t="s">
        <v>708</v>
      </c>
    </row>
  </sheetData>
  <sheetProtection password="CC39" sheet="1"/>
  <mergeCells count="17">
    <mergeCell ref="A459:I459"/>
    <mergeCell ref="A460:I460"/>
    <mergeCell ref="A6:F6"/>
    <mergeCell ref="A8:F8"/>
    <mergeCell ref="A9:F9"/>
    <mergeCell ref="D421:F421"/>
    <mergeCell ref="A450:I450"/>
    <mergeCell ref="A449:I449"/>
    <mergeCell ref="B1:H1"/>
    <mergeCell ref="A7:F7"/>
    <mergeCell ref="G7:H7"/>
    <mergeCell ref="G6:H6"/>
    <mergeCell ref="G8:H8"/>
    <mergeCell ref="A2:H2"/>
    <mergeCell ref="A3:H3"/>
    <mergeCell ref="A4:H4"/>
    <mergeCell ref="A5:H5"/>
  </mergeCells>
  <phoneticPr fontId="0" type="noConversion"/>
  <printOptions horizontalCentered="1"/>
  <pageMargins left="0.39370078740157483" right="0.39370078740157483" top="0.39370078740157483" bottom="0.39370078740157483" header="0.19685039370078741" footer="0"/>
  <pageSetup paperSize="9" scale="63" fitToHeight="6" orientation="portrait" horizontalDpi="4294967295" verticalDpi="300" r:id="rId1"/>
  <headerFooter alignWithMargins="0">
    <oddFooter>&amp;C&amp;"Times New Roman,Negrito"&amp;14Página &amp;P de &amp;N</oddFooter>
  </headerFooter>
  <rowBreaks count="4" manualBreakCount="4">
    <brk id="86" max="8" man="1"/>
    <brk id="176" max="8" man="1"/>
    <brk id="312" max="8" man="1"/>
    <brk id="402" max="8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>
    <tabColor theme="8" tint="-0.499984740745262"/>
    <pageSetUpPr fitToPage="1"/>
  </sheetPr>
  <dimension ref="A1:U301"/>
  <sheetViews>
    <sheetView showGridLines="0" zoomScale="85" zoomScaleNormal="85" workbookViewId="0">
      <pane xSplit="5" ySplit="2" topLeftCell="F72" activePane="bottomRight" state="frozen"/>
      <selection activeCell="B33" sqref="B33:I34"/>
      <selection pane="topRight" activeCell="B33" sqref="B33:I34"/>
      <selection pane="bottomLeft" activeCell="B33" sqref="B33:I34"/>
      <selection pane="bottomRight" activeCell="J83" sqref="J83"/>
    </sheetView>
  </sheetViews>
  <sheetFormatPr defaultColWidth="11.125" defaultRowHeight="26.25" customHeight="1" x14ac:dyDescent="0.15"/>
  <cols>
    <col min="1" max="1" width="54.25" style="34" customWidth="1"/>
    <col min="2" max="4" width="10.875" style="35" customWidth="1"/>
    <col min="5" max="5" width="10.875" style="36" customWidth="1"/>
    <col min="6" max="11" width="13.125" style="36" customWidth="1"/>
    <col min="12" max="12" width="16.125" style="36" customWidth="1"/>
    <col min="13" max="15" width="14.75" style="28" customWidth="1"/>
    <col min="16" max="17" width="14.75" style="36" customWidth="1"/>
    <col min="18" max="18" width="17.125" style="36" customWidth="1"/>
    <col min="19" max="19" width="17.125" style="37" customWidth="1"/>
    <col min="20" max="20" width="17.125" style="28" customWidth="1"/>
    <col min="21" max="21" width="11.875" style="27" bestFit="1" customWidth="1"/>
    <col min="22" max="16384" width="11.125" style="28"/>
  </cols>
  <sheetData>
    <row r="1" spans="1:21" s="39" customFormat="1" ht="32.25" customHeight="1" x14ac:dyDescent="0.15">
      <c r="A1" s="1483" t="s">
        <v>725</v>
      </c>
      <c r="B1" s="1485" t="s">
        <v>726</v>
      </c>
      <c r="C1" s="1485" t="s">
        <v>745</v>
      </c>
      <c r="D1" s="1485" t="s">
        <v>735</v>
      </c>
      <c r="E1" s="1487" t="s">
        <v>727</v>
      </c>
      <c r="F1" s="1485" t="s">
        <v>746</v>
      </c>
      <c r="G1" s="1487" t="s">
        <v>728</v>
      </c>
      <c r="H1" s="1487" t="s">
        <v>739</v>
      </c>
      <c r="I1" s="1487" t="s">
        <v>740</v>
      </c>
      <c r="J1" s="1487" t="s">
        <v>741</v>
      </c>
      <c r="K1" s="1487" t="s">
        <v>742</v>
      </c>
      <c r="L1" s="1487" t="s">
        <v>747</v>
      </c>
      <c r="M1" s="1492" t="s">
        <v>729</v>
      </c>
      <c r="N1" s="1492"/>
      <c r="O1" s="1489" t="s">
        <v>730</v>
      </c>
      <c r="P1" s="1489"/>
      <c r="Q1" s="849" t="s">
        <v>731</v>
      </c>
      <c r="R1" s="1485" t="s">
        <v>732</v>
      </c>
      <c r="S1" s="1485" t="s">
        <v>733</v>
      </c>
      <c r="T1" s="1490" t="s">
        <v>734</v>
      </c>
      <c r="U1" s="38"/>
    </row>
    <row r="2" spans="1:21" s="41" customFormat="1" ht="40.5" customHeight="1" x14ac:dyDescent="0.15">
      <c r="A2" s="1484"/>
      <c r="B2" s="1486"/>
      <c r="C2" s="1486"/>
      <c r="D2" s="1486"/>
      <c r="E2" s="1488"/>
      <c r="F2" s="1486"/>
      <c r="G2" s="1488"/>
      <c r="H2" s="1488"/>
      <c r="I2" s="1488"/>
      <c r="J2" s="1488"/>
      <c r="K2" s="1488"/>
      <c r="L2" s="1488"/>
      <c r="M2" s="850" t="s">
        <v>736</v>
      </c>
      <c r="N2" s="850" t="s">
        <v>737</v>
      </c>
      <c r="O2" s="850" t="s">
        <v>743</v>
      </c>
      <c r="P2" s="850" t="s">
        <v>744</v>
      </c>
      <c r="Q2" s="850" t="s">
        <v>738</v>
      </c>
      <c r="R2" s="1486"/>
      <c r="S2" s="1486"/>
      <c r="T2" s="1491"/>
      <c r="U2" s="40"/>
    </row>
    <row r="3" spans="1:21" s="35" customFormat="1" ht="26.25" customHeight="1" x14ac:dyDescent="0.2">
      <c r="A3" s="87" t="s">
        <v>993</v>
      </c>
      <c r="B3" s="89">
        <v>0</v>
      </c>
      <c r="C3" s="89"/>
      <c r="D3" s="89">
        <v>220</v>
      </c>
      <c r="E3" s="90">
        <v>3255.54</v>
      </c>
      <c r="F3" s="95">
        <f t="shared" ref="F3:F66" si="0">E3*B3</f>
        <v>0</v>
      </c>
      <c r="G3" s="43">
        <v>0</v>
      </c>
      <c r="H3" s="96">
        <v>0</v>
      </c>
      <c r="I3" s="43"/>
      <c r="J3" s="43">
        <v>0</v>
      </c>
      <c r="K3" s="97">
        <f>SUM(F3:J3)</f>
        <v>0</v>
      </c>
      <c r="L3" s="49">
        <f t="shared" ref="L3:L19" si="1">K3/12*11</f>
        <v>0</v>
      </c>
      <c r="M3" s="50">
        <f t="shared" ref="M3:M19" si="2">(L3+O3+P3)*1%</f>
        <v>0</v>
      </c>
      <c r="N3" s="50">
        <f t="shared" ref="N3:N19" si="3">(L3+O3+P3)*8%</f>
        <v>0</v>
      </c>
      <c r="O3" s="50">
        <f t="shared" ref="O3:O19" si="4">K3*11.11%</f>
        <v>0</v>
      </c>
      <c r="P3" s="50">
        <f t="shared" ref="P3:P19" si="5">K3*8.3333%</f>
        <v>0</v>
      </c>
      <c r="Q3" s="50">
        <f t="shared" ref="Q3:Q19" si="6">(N3)*50%</f>
        <v>0</v>
      </c>
      <c r="R3" s="851">
        <f t="shared" ref="R3:R19" si="7">SUM(M3:Q3)</f>
        <v>0</v>
      </c>
      <c r="S3" s="44"/>
      <c r="T3" s="854">
        <f t="shared" ref="T3:T19" si="8">R3+L3</f>
        <v>0</v>
      </c>
      <c r="U3" s="42"/>
    </row>
    <row r="4" spans="1:21" s="35" customFormat="1" ht="26.25" customHeight="1" x14ac:dyDescent="0.2">
      <c r="A4" s="87" t="s">
        <v>994</v>
      </c>
      <c r="B4" s="91">
        <v>1</v>
      </c>
      <c r="C4" s="91"/>
      <c r="D4" s="91">
        <v>220</v>
      </c>
      <c r="E4" s="92">
        <v>2422.23</v>
      </c>
      <c r="F4" s="95">
        <f t="shared" si="0"/>
        <v>2422.23</v>
      </c>
      <c r="G4" s="43">
        <v>0</v>
      </c>
      <c r="H4" s="96">
        <v>0</v>
      </c>
      <c r="I4" s="43"/>
      <c r="J4" s="43">
        <v>161</v>
      </c>
      <c r="K4" s="97">
        <f>SUM(F4:J4)</f>
        <v>2583.23</v>
      </c>
      <c r="L4" s="49">
        <f t="shared" si="1"/>
        <v>2367.9608333333335</v>
      </c>
      <c r="M4" s="50">
        <f t="shared" si="2"/>
        <v>28.702259919233338</v>
      </c>
      <c r="N4" s="50">
        <f t="shared" si="3"/>
        <v>229.6180793538667</v>
      </c>
      <c r="O4" s="50">
        <f t="shared" si="4"/>
        <v>286.99685299999999</v>
      </c>
      <c r="P4" s="50">
        <f t="shared" si="5"/>
        <v>215.26830558999998</v>
      </c>
      <c r="Q4" s="50">
        <f t="shared" si="6"/>
        <v>114.80903967693335</v>
      </c>
      <c r="R4" s="851">
        <f t="shared" si="7"/>
        <v>875.39453754003341</v>
      </c>
      <c r="S4" s="44"/>
      <c r="T4" s="854">
        <f t="shared" si="8"/>
        <v>3243.3553708733671</v>
      </c>
      <c r="U4" s="42"/>
    </row>
    <row r="5" spans="1:21" s="35" customFormat="1" ht="26.25" customHeight="1" x14ac:dyDescent="0.2">
      <c r="A5" s="87" t="s">
        <v>995</v>
      </c>
      <c r="B5" s="91">
        <v>0</v>
      </c>
      <c r="C5" s="91"/>
      <c r="D5" s="91">
        <v>220</v>
      </c>
      <c r="E5" s="92">
        <v>0</v>
      </c>
      <c r="F5" s="95">
        <f t="shared" si="0"/>
        <v>0</v>
      </c>
      <c r="G5" s="43">
        <v>0</v>
      </c>
      <c r="H5" s="96">
        <v>0</v>
      </c>
      <c r="I5" s="43"/>
      <c r="J5" s="43">
        <v>0</v>
      </c>
      <c r="K5" s="97">
        <v>0</v>
      </c>
      <c r="L5" s="49">
        <f t="shared" si="1"/>
        <v>0</v>
      </c>
      <c r="M5" s="50">
        <f>(L5+O5+P5)*1%</f>
        <v>0</v>
      </c>
      <c r="N5" s="50">
        <f>(L5+O5+P5)*8%</f>
        <v>0</v>
      </c>
      <c r="O5" s="50">
        <f>K5*11.11%</f>
        <v>0</v>
      </c>
      <c r="P5" s="50">
        <f>K5*8.3333%</f>
        <v>0</v>
      </c>
      <c r="Q5" s="50">
        <f>(N5)*50%</f>
        <v>0</v>
      </c>
      <c r="R5" s="851">
        <f>SUM(M5:Q5)</f>
        <v>0</v>
      </c>
      <c r="S5" s="44"/>
      <c r="T5" s="854">
        <f>R5+L5</f>
        <v>0</v>
      </c>
      <c r="U5" s="42"/>
    </row>
    <row r="6" spans="1:21" s="35" customFormat="1" ht="26.25" customHeight="1" x14ac:dyDescent="0.2">
      <c r="A6" s="87" t="s">
        <v>996</v>
      </c>
      <c r="B6" s="91">
        <v>0</v>
      </c>
      <c r="C6" s="91"/>
      <c r="D6" s="91">
        <v>220</v>
      </c>
      <c r="E6" s="92">
        <v>3581.09</v>
      </c>
      <c r="F6" s="95">
        <f t="shared" si="0"/>
        <v>0</v>
      </c>
      <c r="G6" s="43">
        <v>0</v>
      </c>
      <c r="H6" s="96">
        <v>0</v>
      </c>
      <c r="I6" s="43"/>
      <c r="J6" s="43">
        <v>0</v>
      </c>
      <c r="K6" s="97">
        <f t="shared" ref="K6:K11" si="9">SUM(F6:J6)</f>
        <v>0</v>
      </c>
      <c r="L6" s="49">
        <f t="shared" si="1"/>
        <v>0</v>
      </c>
      <c r="M6" s="50">
        <f t="shared" si="2"/>
        <v>0</v>
      </c>
      <c r="N6" s="50">
        <f t="shared" si="3"/>
        <v>0</v>
      </c>
      <c r="O6" s="50">
        <f t="shared" si="4"/>
        <v>0</v>
      </c>
      <c r="P6" s="50">
        <f t="shared" si="5"/>
        <v>0</v>
      </c>
      <c r="Q6" s="50">
        <f t="shared" si="6"/>
        <v>0</v>
      </c>
      <c r="R6" s="851">
        <f t="shared" si="7"/>
        <v>0</v>
      </c>
      <c r="S6" s="44"/>
      <c r="T6" s="854">
        <f t="shared" si="8"/>
        <v>0</v>
      </c>
      <c r="U6" s="42"/>
    </row>
    <row r="7" spans="1:21" s="35" customFormat="1" ht="26.25" customHeight="1" x14ac:dyDescent="0.2">
      <c r="A7" s="87" t="s">
        <v>997</v>
      </c>
      <c r="B7" s="91">
        <v>3</v>
      </c>
      <c r="C7" s="91"/>
      <c r="D7" s="91">
        <v>220</v>
      </c>
      <c r="E7" s="92">
        <v>2342.0300000000002</v>
      </c>
      <c r="F7" s="95">
        <f t="shared" si="0"/>
        <v>7026.09</v>
      </c>
      <c r="G7" s="43">
        <v>0</v>
      </c>
      <c r="H7" s="96">
        <v>0</v>
      </c>
      <c r="I7" s="43"/>
      <c r="J7" s="43">
        <v>468.40600000000001</v>
      </c>
      <c r="K7" s="97">
        <f t="shared" si="9"/>
        <v>7494.4960000000001</v>
      </c>
      <c r="L7" s="49">
        <f t="shared" si="1"/>
        <v>6869.9546666666665</v>
      </c>
      <c r="M7" s="50">
        <f t="shared" si="2"/>
        <v>83.271320074346661</v>
      </c>
      <c r="N7" s="50">
        <f t="shared" si="3"/>
        <v>666.17056059477329</v>
      </c>
      <c r="O7" s="50">
        <f t="shared" si="4"/>
        <v>832.63850559999992</v>
      </c>
      <c r="P7" s="50">
        <f t="shared" si="5"/>
        <v>624.53883516799999</v>
      </c>
      <c r="Q7" s="50">
        <f t="shared" si="6"/>
        <v>333.08528029738665</v>
      </c>
      <c r="R7" s="851">
        <f t="shared" si="7"/>
        <v>2539.7045017345067</v>
      </c>
      <c r="S7" s="44"/>
      <c r="T7" s="854">
        <f t="shared" si="8"/>
        <v>9409.6591684011728</v>
      </c>
      <c r="U7" s="42"/>
    </row>
    <row r="8" spans="1:21" s="35" customFormat="1" ht="26.25" customHeight="1" x14ac:dyDescent="0.2">
      <c r="A8" s="87" t="s">
        <v>998</v>
      </c>
      <c r="B8" s="91">
        <v>1</v>
      </c>
      <c r="C8" s="91"/>
      <c r="D8" s="91">
        <v>220</v>
      </c>
      <c r="E8" s="92">
        <v>2342.0300000000002</v>
      </c>
      <c r="F8" s="95">
        <f t="shared" si="0"/>
        <v>2342.0300000000002</v>
      </c>
      <c r="G8" s="43">
        <v>0</v>
      </c>
      <c r="H8" s="96">
        <v>0</v>
      </c>
      <c r="I8" s="43"/>
      <c r="J8" s="43">
        <v>156.13533333333334</v>
      </c>
      <c r="K8" s="97">
        <f t="shared" si="9"/>
        <v>2498.1653333333334</v>
      </c>
      <c r="L8" s="49">
        <f t="shared" si="1"/>
        <v>2289.9848888888891</v>
      </c>
      <c r="M8" s="50">
        <f t="shared" si="2"/>
        <v>27.757106691448893</v>
      </c>
      <c r="N8" s="50">
        <f t="shared" si="3"/>
        <v>222.05685353159114</v>
      </c>
      <c r="O8" s="50">
        <f t="shared" si="4"/>
        <v>277.54616853333329</v>
      </c>
      <c r="P8" s="50">
        <f t="shared" si="5"/>
        <v>208.17961172266664</v>
      </c>
      <c r="Q8" s="50">
        <f t="shared" si="6"/>
        <v>111.02842676579557</v>
      </c>
      <c r="R8" s="851">
        <f t="shared" si="7"/>
        <v>846.56816724483554</v>
      </c>
      <c r="S8" s="44"/>
      <c r="T8" s="854">
        <f t="shared" si="8"/>
        <v>3136.5530561337246</v>
      </c>
      <c r="U8" s="42"/>
    </row>
    <row r="9" spans="1:21" s="35" customFormat="1" ht="26.25" customHeight="1" x14ac:dyDescent="0.2">
      <c r="A9" s="87" t="s">
        <v>999</v>
      </c>
      <c r="B9" s="91">
        <v>3</v>
      </c>
      <c r="C9" s="91"/>
      <c r="D9" s="91">
        <v>220</v>
      </c>
      <c r="E9" s="92">
        <v>2342.0300000000002</v>
      </c>
      <c r="F9" s="95">
        <f t="shared" si="0"/>
        <v>7026.09</v>
      </c>
      <c r="G9" s="43">
        <v>0</v>
      </c>
      <c r="H9" s="96">
        <v>0</v>
      </c>
      <c r="I9" s="43"/>
      <c r="J9" s="43">
        <v>468.40600000000001</v>
      </c>
      <c r="K9" s="97">
        <f t="shared" si="9"/>
        <v>7494.4960000000001</v>
      </c>
      <c r="L9" s="49">
        <f t="shared" si="1"/>
        <v>6869.9546666666665</v>
      </c>
      <c r="M9" s="50">
        <f t="shared" si="2"/>
        <v>83.271320074346661</v>
      </c>
      <c r="N9" s="50">
        <f t="shared" si="3"/>
        <v>666.17056059477329</v>
      </c>
      <c r="O9" s="50">
        <f t="shared" si="4"/>
        <v>832.63850559999992</v>
      </c>
      <c r="P9" s="50">
        <f t="shared" si="5"/>
        <v>624.53883516799999</v>
      </c>
      <c r="Q9" s="50">
        <f t="shared" si="6"/>
        <v>333.08528029738665</v>
      </c>
      <c r="R9" s="851">
        <f t="shared" si="7"/>
        <v>2539.7045017345067</v>
      </c>
      <c r="S9" s="44"/>
      <c r="T9" s="854">
        <f t="shared" si="8"/>
        <v>9409.6591684011728</v>
      </c>
      <c r="U9" s="42"/>
    </row>
    <row r="10" spans="1:21" s="35" customFormat="1" ht="26.25" customHeight="1" x14ac:dyDescent="0.2">
      <c r="A10" s="87" t="s">
        <v>1000</v>
      </c>
      <c r="B10" s="91">
        <v>1</v>
      </c>
      <c r="C10" s="91"/>
      <c r="D10" s="91">
        <v>220</v>
      </c>
      <c r="E10" s="92">
        <v>2342.0300000000002</v>
      </c>
      <c r="F10" s="95">
        <f t="shared" si="0"/>
        <v>2342.0300000000002</v>
      </c>
      <c r="G10" s="43">
        <v>0</v>
      </c>
      <c r="H10" s="96">
        <v>0</v>
      </c>
      <c r="I10" s="43"/>
      <c r="J10" s="43">
        <v>156.13533333333334</v>
      </c>
      <c r="K10" s="97">
        <f t="shared" si="9"/>
        <v>2498.1653333333334</v>
      </c>
      <c r="L10" s="49">
        <f t="shared" si="1"/>
        <v>2289.9848888888891</v>
      </c>
      <c r="M10" s="50">
        <f t="shared" si="2"/>
        <v>27.757106691448893</v>
      </c>
      <c r="N10" s="50">
        <f t="shared" si="3"/>
        <v>222.05685353159114</v>
      </c>
      <c r="O10" s="50">
        <f t="shared" si="4"/>
        <v>277.54616853333329</v>
      </c>
      <c r="P10" s="50">
        <f t="shared" si="5"/>
        <v>208.17961172266664</v>
      </c>
      <c r="Q10" s="50">
        <f t="shared" si="6"/>
        <v>111.02842676579557</v>
      </c>
      <c r="R10" s="851">
        <f t="shared" si="7"/>
        <v>846.56816724483554</v>
      </c>
      <c r="S10" s="44"/>
      <c r="T10" s="854">
        <f t="shared" si="8"/>
        <v>3136.5530561337246</v>
      </c>
      <c r="U10" s="42"/>
    </row>
    <row r="11" spans="1:21" s="35" customFormat="1" ht="26.25" customHeight="1" x14ac:dyDescent="0.2">
      <c r="A11" s="87" t="s">
        <v>1001</v>
      </c>
      <c r="B11" s="91">
        <v>3</v>
      </c>
      <c r="C11" s="91"/>
      <c r="D11" s="91">
        <v>180</v>
      </c>
      <c r="E11" s="92">
        <v>996.17</v>
      </c>
      <c r="F11" s="95">
        <f t="shared" si="0"/>
        <v>2988.5099999999998</v>
      </c>
      <c r="G11" s="43">
        <v>0</v>
      </c>
      <c r="H11" s="96">
        <v>0</v>
      </c>
      <c r="I11" s="43"/>
      <c r="J11" s="43">
        <v>199.23399999999998</v>
      </c>
      <c r="K11" s="97">
        <f t="shared" si="9"/>
        <v>3187.7439999999997</v>
      </c>
      <c r="L11" s="49">
        <f t="shared" si="1"/>
        <v>2922.0986666666668</v>
      </c>
      <c r="M11" s="50">
        <f t="shared" si="2"/>
        <v>35.41901295818667</v>
      </c>
      <c r="N11" s="50">
        <f t="shared" si="3"/>
        <v>283.35210366549336</v>
      </c>
      <c r="O11" s="50">
        <f t="shared" si="4"/>
        <v>354.15835839999994</v>
      </c>
      <c r="P11" s="50">
        <f t="shared" si="5"/>
        <v>265.64427075199995</v>
      </c>
      <c r="Q11" s="50">
        <f t="shared" si="6"/>
        <v>141.67605183274668</v>
      </c>
      <c r="R11" s="851">
        <f t="shared" si="7"/>
        <v>1080.2497976084267</v>
      </c>
      <c r="S11" s="44"/>
      <c r="T11" s="854">
        <f t="shared" si="8"/>
        <v>4002.3484642750936</v>
      </c>
      <c r="U11" s="42"/>
    </row>
    <row r="12" spans="1:21" s="35" customFormat="1" ht="26.25" customHeight="1" x14ac:dyDescent="0.2">
      <c r="A12" s="87" t="s">
        <v>1001</v>
      </c>
      <c r="B12" s="91">
        <v>2</v>
      </c>
      <c r="C12" s="91"/>
      <c r="D12" s="91">
        <v>220</v>
      </c>
      <c r="E12" s="92">
        <v>1217.55</v>
      </c>
      <c r="F12" s="95">
        <f t="shared" si="0"/>
        <v>2435.1</v>
      </c>
      <c r="G12" s="43">
        <v>0</v>
      </c>
      <c r="H12" s="96">
        <v>0</v>
      </c>
      <c r="I12" s="43"/>
      <c r="J12" s="43">
        <v>162.34</v>
      </c>
      <c r="K12" s="97">
        <v>2435.1</v>
      </c>
      <c r="L12" s="49">
        <f t="shared" si="1"/>
        <v>2232.1749999999997</v>
      </c>
      <c r="M12" s="50">
        <f t="shared" si="2"/>
        <v>27.056387982999997</v>
      </c>
      <c r="N12" s="50">
        <f t="shared" si="3"/>
        <v>216.45110386399998</v>
      </c>
      <c r="O12" s="50">
        <f t="shared" si="4"/>
        <v>270.53960999999998</v>
      </c>
      <c r="P12" s="50">
        <f t="shared" si="5"/>
        <v>202.92418829999997</v>
      </c>
      <c r="Q12" s="50">
        <f t="shared" si="6"/>
        <v>108.22555193199999</v>
      </c>
      <c r="R12" s="851">
        <f t="shared" si="7"/>
        <v>825.19684207900002</v>
      </c>
      <c r="S12" s="44"/>
      <c r="T12" s="854">
        <f t="shared" si="8"/>
        <v>3057.3718420789996</v>
      </c>
      <c r="U12" s="42"/>
    </row>
    <row r="13" spans="1:21" s="35" customFormat="1" ht="26.25" customHeight="1" x14ac:dyDescent="0.2">
      <c r="A13" s="87" t="s">
        <v>1002</v>
      </c>
      <c r="B13" s="91">
        <v>1</v>
      </c>
      <c r="C13" s="91"/>
      <c r="D13" s="91">
        <v>220</v>
      </c>
      <c r="E13" s="92">
        <v>1217.56</v>
      </c>
      <c r="F13" s="95">
        <f>E13*B13</f>
        <v>1217.56</v>
      </c>
      <c r="G13" s="43">
        <v>0</v>
      </c>
      <c r="H13" s="96">
        <v>0</v>
      </c>
      <c r="I13" s="43"/>
      <c r="J13" s="43">
        <v>81.170666666666662</v>
      </c>
      <c r="K13" s="97">
        <f t="shared" ref="K13:K34" si="10">SUM(F13:J13)</f>
        <v>1298.7306666666666</v>
      </c>
      <c r="L13" s="49">
        <f t="shared" si="1"/>
        <v>1190.5031111111111</v>
      </c>
      <c r="M13" s="50">
        <f t="shared" si="2"/>
        <v>14.430192108231111</v>
      </c>
      <c r="N13" s="50">
        <f t="shared" si="3"/>
        <v>115.44153686584889</v>
      </c>
      <c r="O13" s="50">
        <f t="shared" si="4"/>
        <v>144.28897706666663</v>
      </c>
      <c r="P13" s="50">
        <f t="shared" si="5"/>
        <v>108.22712264533331</v>
      </c>
      <c r="Q13" s="50">
        <f t="shared" si="6"/>
        <v>57.720768432924444</v>
      </c>
      <c r="R13" s="851">
        <f t="shared" si="7"/>
        <v>440.1085971190044</v>
      </c>
      <c r="S13" s="44"/>
      <c r="T13" s="854">
        <f t="shared" si="8"/>
        <v>1630.6117082301155</v>
      </c>
      <c r="U13" s="42"/>
    </row>
    <row r="14" spans="1:21" s="35" customFormat="1" ht="26.25" customHeight="1" x14ac:dyDescent="0.2">
      <c r="A14" s="87" t="s">
        <v>1003</v>
      </c>
      <c r="B14" s="91">
        <v>3</v>
      </c>
      <c r="C14" s="91"/>
      <c r="D14" s="91">
        <v>180</v>
      </c>
      <c r="E14" s="92">
        <v>1188.58</v>
      </c>
      <c r="F14" s="95">
        <f t="shared" si="0"/>
        <v>3565.74</v>
      </c>
      <c r="G14" s="43">
        <v>198.09666666666666</v>
      </c>
      <c r="H14" s="96">
        <v>615.59999999999991</v>
      </c>
      <c r="I14" s="43"/>
      <c r="J14" s="43">
        <v>237.71599999999998</v>
      </c>
      <c r="K14" s="97">
        <f t="shared" si="10"/>
        <v>4617.1526666666668</v>
      </c>
      <c r="L14" s="49">
        <f t="shared" si="1"/>
        <v>4232.3899444444451</v>
      </c>
      <c r="M14" s="50">
        <f t="shared" si="2"/>
        <v>51.301167888824452</v>
      </c>
      <c r="N14" s="50">
        <f t="shared" si="3"/>
        <v>410.40934311059561</v>
      </c>
      <c r="O14" s="50">
        <f t="shared" si="4"/>
        <v>512.96566126666664</v>
      </c>
      <c r="P14" s="50">
        <f t="shared" si="5"/>
        <v>384.7611831713333</v>
      </c>
      <c r="Q14" s="50">
        <f t="shared" si="6"/>
        <v>205.20467155529781</v>
      </c>
      <c r="R14" s="851">
        <f t="shared" si="7"/>
        <v>1564.642026992718</v>
      </c>
      <c r="S14" s="44"/>
      <c r="T14" s="854">
        <f t="shared" si="8"/>
        <v>5797.0319714371635</v>
      </c>
      <c r="U14" s="42"/>
    </row>
    <row r="15" spans="1:21" s="35" customFormat="1" ht="26.25" customHeight="1" x14ac:dyDescent="0.2">
      <c r="A15" s="87" t="s">
        <v>1004</v>
      </c>
      <c r="B15" s="91">
        <v>8</v>
      </c>
      <c r="C15" s="91"/>
      <c r="D15" s="91">
        <v>180</v>
      </c>
      <c r="E15" s="92">
        <v>938.3</v>
      </c>
      <c r="F15" s="95">
        <f t="shared" si="0"/>
        <v>7506.4</v>
      </c>
      <c r="G15" s="43">
        <v>625.5333333333333</v>
      </c>
      <c r="H15" s="96">
        <v>1641.6</v>
      </c>
      <c r="I15" s="43"/>
      <c r="J15" s="43">
        <v>500.42666666666662</v>
      </c>
      <c r="K15" s="97">
        <f t="shared" si="10"/>
        <v>10273.959999999999</v>
      </c>
      <c r="L15" s="49">
        <f t="shared" si="1"/>
        <v>9417.7966666666671</v>
      </c>
      <c r="M15" s="50">
        <f t="shared" si="2"/>
        <v>114.15393531346666</v>
      </c>
      <c r="N15" s="50">
        <f t="shared" si="3"/>
        <v>913.23148250773329</v>
      </c>
      <c r="O15" s="50">
        <f t="shared" si="4"/>
        <v>1141.4369559999998</v>
      </c>
      <c r="P15" s="50">
        <f t="shared" si="5"/>
        <v>856.15990867999983</v>
      </c>
      <c r="Q15" s="50">
        <f t="shared" si="6"/>
        <v>456.61574125386664</v>
      </c>
      <c r="R15" s="851">
        <f t="shared" si="7"/>
        <v>3481.5980237550666</v>
      </c>
      <c r="S15" s="44"/>
      <c r="T15" s="854">
        <f t="shared" si="8"/>
        <v>12899.394690421734</v>
      </c>
      <c r="U15" s="42"/>
    </row>
    <row r="16" spans="1:21" s="35" customFormat="1" ht="26.25" customHeight="1" x14ac:dyDescent="0.2">
      <c r="A16" s="87" t="s">
        <v>1005</v>
      </c>
      <c r="B16" s="91">
        <v>2</v>
      </c>
      <c r="C16" s="91"/>
      <c r="D16" s="91">
        <v>220</v>
      </c>
      <c r="E16" s="92">
        <v>1217.55</v>
      </c>
      <c r="F16" s="95">
        <f t="shared" si="0"/>
        <v>2435.1</v>
      </c>
      <c r="G16" s="43">
        <v>0</v>
      </c>
      <c r="H16" s="96">
        <v>0</v>
      </c>
      <c r="I16" s="43"/>
      <c r="J16" s="43">
        <v>162.34</v>
      </c>
      <c r="K16" s="97">
        <f t="shared" si="10"/>
        <v>2597.44</v>
      </c>
      <c r="L16" s="49">
        <f t="shared" si="1"/>
        <v>2380.9866666666667</v>
      </c>
      <c r="M16" s="50">
        <f t="shared" si="2"/>
        <v>28.860147181866669</v>
      </c>
      <c r="N16" s="50">
        <f t="shared" si="3"/>
        <v>230.88117745493335</v>
      </c>
      <c r="O16" s="50">
        <f t="shared" si="4"/>
        <v>288.57558399999999</v>
      </c>
      <c r="P16" s="50">
        <f t="shared" si="5"/>
        <v>216.45246751999997</v>
      </c>
      <c r="Q16" s="50">
        <f t="shared" si="6"/>
        <v>115.44058872746668</v>
      </c>
      <c r="R16" s="851">
        <f t="shared" si="7"/>
        <v>880.2099648842667</v>
      </c>
      <c r="S16" s="44"/>
      <c r="T16" s="854">
        <f t="shared" si="8"/>
        <v>3261.1966315509335</v>
      </c>
      <c r="U16" s="42"/>
    </row>
    <row r="17" spans="1:21" s="35" customFormat="1" ht="26.25" customHeight="1" x14ac:dyDescent="0.2">
      <c r="A17" s="87" t="s">
        <v>1006</v>
      </c>
      <c r="B17" s="91">
        <v>17</v>
      </c>
      <c r="C17" s="91"/>
      <c r="D17" s="91">
        <v>180</v>
      </c>
      <c r="E17" s="92">
        <v>1536.37</v>
      </c>
      <c r="F17" s="95">
        <f t="shared" si="0"/>
        <v>26118.289999999997</v>
      </c>
      <c r="G17" s="43">
        <v>1451.0161111111108</v>
      </c>
      <c r="H17" s="96">
        <v>0</v>
      </c>
      <c r="I17" s="43"/>
      <c r="J17" s="43">
        <v>1741.2193333333332</v>
      </c>
      <c r="K17" s="97">
        <f t="shared" si="10"/>
        <v>29310.525444444444</v>
      </c>
      <c r="L17" s="49">
        <f t="shared" si="1"/>
        <v>26867.981657407407</v>
      </c>
      <c r="M17" s="50">
        <f t="shared" si="2"/>
        <v>325.66915051147072</v>
      </c>
      <c r="N17" s="50">
        <f t="shared" si="3"/>
        <v>2605.3532040917657</v>
      </c>
      <c r="O17" s="50">
        <f t="shared" si="4"/>
        <v>3256.3993768777773</v>
      </c>
      <c r="P17" s="50">
        <f t="shared" si="5"/>
        <v>2442.5340168618886</v>
      </c>
      <c r="Q17" s="50">
        <f t="shared" si="6"/>
        <v>1302.6766020458829</v>
      </c>
      <c r="R17" s="851">
        <f t="shared" si="7"/>
        <v>9932.6323503887852</v>
      </c>
      <c r="S17" s="44"/>
      <c r="T17" s="854">
        <f t="shared" si="8"/>
        <v>36800.61400779619</v>
      </c>
      <c r="U17" s="42"/>
    </row>
    <row r="18" spans="1:21" s="35" customFormat="1" ht="26.25" customHeight="1" x14ac:dyDescent="0.2">
      <c r="A18" s="87" t="s">
        <v>1006</v>
      </c>
      <c r="B18" s="91">
        <v>1</v>
      </c>
      <c r="C18" s="91"/>
      <c r="D18" s="91">
        <v>220</v>
      </c>
      <c r="E18" s="92">
        <v>1877.78</v>
      </c>
      <c r="F18" s="95">
        <f t="shared" si="0"/>
        <v>1877.78</v>
      </c>
      <c r="G18" s="43">
        <v>0</v>
      </c>
      <c r="H18" s="96">
        <v>0</v>
      </c>
      <c r="I18" s="43"/>
      <c r="J18" s="43">
        <v>125.18533333333333</v>
      </c>
      <c r="K18" s="97">
        <f t="shared" si="10"/>
        <v>2002.9653333333333</v>
      </c>
      <c r="L18" s="49">
        <f t="shared" si="1"/>
        <v>1836.0515555555555</v>
      </c>
      <c r="M18" s="50">
        <f t="shared" si="2"/>
        <v>22.254941142115555</v>
      </c>
      <c r="N18" s="50">
        <f t="shared" si="3"/>
        <v>178.03952913692444</v>
      </c>
      <c r="O18" s="50">
        <f t="shared" si="4"/>
        <v>222.52944853333332</v>
      </c>
      <c r="P18" s="50">
        <f t="shared" si="5"/>
        <v>166.91311012266664</v>
      </c>
      <c r="Q18" s="50">
        <f t="shared" si="6"/>
        <v>89.019764568462222</v>
      </c>
      <c r="R18" s="851">
        <f t="shared" si="7"/>
        <v>678.75679350350219</v>
      </c>
      <c r="S18" s="44"/>
      <c r="T18" s="854">
        <f t="shared" si="8"/>
        <v>2514.8083490590579</v>
      </c>
      <c r="U18" s="42"/>
    </row>
    <row r="19" spans="1:21" s="35" customFormat="1" ht="26.25" customHeight="1" x14ac:dyDescent="0.2">
      <c r="A19" s="87" t="s">
        <v>1007</v>
      </c>
      <c r="B19" s="91">
        <v>1</v>
      </c>
      <c r="C19" s="91"/>
      <c r="D19" s="91">
        <v>220</v>
      </c>
      <c r="E19" s="92">
        <v>1214.05</v>
      </c>
      <c r="F19" s="95">
        <f t="shared" si="0"/>
        <v>1214.05</v>
      </c>
      <c r="G19" s="43">
        <v>165.55227272727274</v>
      </c>
      <c r="H19" s="96">
        <v>205.2</v>
      </c>
      <c r="I19" s="43"/>
      <c r="J19" s="43">
        <v>80.936666666666667</v>
      </c>
      <c r="K19" s="97">
        <f t="shared" si="10"/>
        <v>1665.7389393939395</v>
      </c>
      <c r="L19" s="49">
        <f t="shared" si="1"/>
        <v>1526.9273611111112</v>
      </c>
      <c r="M19" s="50">
        <f t="shared" si="2"/>
        <v>18.508019803142929</v>
      </c>
      <c r="N19" s="50">
        <f t="shared" si="3"/>
        <v>148.06415842514343</v>
      </c>
      <c r="O19" s="50">
        <f t="shared" si="4"/>
        <v>185.06359616666666</v>
      </c>
      <c r="P19" s="50">
        <f t="shared" si="5"/>
        <v>138.81102303651514</v>
      </c>
      <c r="Q19" s="50">
        <f t="shared" si="6"/>
        <v>74.032079212571716</v>
      </c>
      <c r="R19" s="851">
        <f t="shared" si="7"/>
        <v>564.47887664403993</v>
      </c>
      <c r="S19" s="44"/>
      <c r="T19" s="854">
        <f t="shared" si="8"/>
        <v>2091.4062377551509</v>
      </c>
      <c r="U19" s="42"/>
    </row>
    <row r="20" spans="1:21" s="35" customFormat="1" ht="26.25" customHeight="1" x14ac:dyDescent="0.15">
      <c r="A20" s="1038" t="s">
        <v>1061</v>
      </c>
      <c r="B20" s="91">
        <v>1</v>
      </c>
      <c r="C20" s="91"/>
      <c r="D20" s="91">
        <v>220</v>
      </c>
      <c r="E20" s="92">
        <v>1760</v>
      </c>
      <c r="F20" s="95">
        <f t="shared" si="0"/>
        <v>1760</v>
      </c>
      <c r="G20" s="45">
        <v>0</v>
      </c>
      <c r="H20" s="96">
        <v>0</v>
      </c>
      <c r="I20" s="45"/>
      <c r="J20" s="45">
        <v>117.33333333333333</v>
      </c>
      <c r="K20" s="97">
        <f t="shared" si="10"/>
        <v>1877.3333333333333</v>
      </c>
      <c r="L20" s="51">
        <f>K20/12*11</f>
        <v>1720.8888888888887</v>
      </c>
      <c r="M20" s="52">
        <f>(L20+O20+P20)*1%</f>
        <v>20.859044408888884</v>
      </c>
      <c r="N20" s="52">
        <f>(L20+O20+P20)*8%</f>
        <v>166.87235527111108</v>
      </c>
      <c r="O20" s="52">
        <f>K20*11.11%</f>
        <v>208.5717333333333</v>
      </c>
      <c r="P20" s="52">
        <f>K20*8.3333%</f>
        <v>156.44381866666663</v>
      </c>
      <c r="Q20" s="52">
        <f>(N20)*50%</f>
        <v>83.436177635555538</v>
      </c>
      <c r="R20" s="852">
        <f>SUM(M20:Q20)</f>
        <v>636.18312931555545</v>
      </c>
      <c r="S20" s="46"/>
      <c r="T20" s="855">
        <f>R20+L20</f>
        <v>2357.0720182044442</v>
      </c>
      <c r="U20" s="42"/>
    </row>
    <row r="21" spans="1:21" s="35" customFormat="1" ht="26.25" customHeight="1" x14ac:dyDescent="0.2">
      <c r="A21" s="87" t="s">
        <v>1008</v>
      </c>
      <c r="B21" s="91">
        <v>5</v>
      </c>
      <c r="C21" s="91"/>
      <c r="D21" s="91">
        <v>180</v>
      </c>
      <c r="E21" s="92">
        <v>1536</v>
      </c>
      <c r="F21" s="95">
        <f t="shared" si="0"/>
        <v>7680</v>
      </c>
      <c r="G21" s="45">
        <v>640</v>
      </c>
      <c r="H21" s="96">
        <v>0</v>
      </c>
      <c r="I21" s="45"/>
      <c r="J21" s="45">
        <v>512</v>
      </c>
      <c r="K21" s="97">
        <f t="shared" si="10"/>
        <v>8832</v>
      </c>
      <c r="L21" s="51">
        <f>K21/12*11</f>
        <v>8096</v>
      </c>
      <c r="M21" s="52">
        <f>(L21+O21+P21)*1%</f>
        <v>98.132322559999992</v>
      </c>
      <c r="N21" s="52">
        <f>(L21+O21+P21)*8%</f>
        <v>785.05858047999993</v>
      </c>
      <c r="O21" s="52">
        <f>K21*11.11%</f>
        <v>981.23519999999996</v>
      </c>
      <c r="P21" s="52">
        <f>K21*8.3333%</f>
        <v>735.99705599999993</v>
      </c>
      <c r="Q21" s="52">
        <f>(N21)*50%</f>
        <v>392.52929023999997</v>
      </c>
      <c r="R21" s="852">
        <f>SUM(M21:Q21)</f>
        <v>2992.9524492799997</v>
      </c>
      <c r="S21" s="46"/>
      <c r="T21" s="855">
        <f>R21+L21</f>
        <v>11088.952449279999</v>
      </c>
      <c r="U21" s="42"/>
    </row>
    <row r="22" spans="1:21" s="35" customFormat="1" ht="26.25" customHeight="1" x14ac:dyDescent="0.2">
      <c r="A22" s="87" t="s">
        <v>1008</v>
      </c>
      <c r="B22" s="91">
        <v>1</v>
      </c>
      <c r="C22" s="91"/>
      <c r="D22" s="91">
        <v>220</v>
      </c>
      <c r="E22" s="92">
        <v>1877.77</v>
      </c>
      <c r="F22" s="95">
        <f t="shared" si="0"/>
        <v>1877.77</v>
      </c>
      <c r="G22" s="45">
        <v>0</v>
      </c>
      <c r="H22" s="96">
        <v>0</v>
      </c>
      <c r="I22" s="45"/>
      <c r="J22" s="45">
        <v>125.18466666666667</v>
      </c>
      <c r="K22" s="97">
        <f t="shared" si="10"/>
        <v>2002.9546666666668</v>
      </c>
      <c r="L22" s="51">
        <f t="shared" ref="L22:L77" si="11">K22/12*11</f>
        <v>1836.0417777777777</v>
      </c>
      <c r="M22" s="52">
        <f t="shared" ref="M22:M77" si="12">(L22+O22+P22)*1%</f>
        <v>22.254822624817777</v>
      </c>
      <c r="N22" s="52">
        <f t="shared" ref="N22:N77" si="13">(L22+O22+P22)*8%</f>
        <v>178.03858099854222</v>
      </c>
      <c r="O22" s="52">
        <f t="shared" ref="O22:O77" si="14">K22*11.11%</f>
        <v>222.52826346666666</v>
      </c>
      <c r="P22" s="52">
        <f t="shared" ref="P22:P77" si="15">K22*8.3333%</f>
        <v>166.91222123733331</v>
      </c>
      <c r="Q22" s="52">
        <f t="shared" ref="Q22:Q77" si="16">(N22)*50%</f>
        <v>89.019290499271108</v>
      </c>
      <c r="R22" s="852">
        <f t="shared" ref="R22:R77" si="17">SUM(M22:Q22)</f>
        <v>678.75317882663103</v>
      </c>
      <c r="S22" s="46"/>
      <c r="T22" s="855">
        <f t="shared" ref="T22:T77" si="18">R22+L22</f>
        <v>2514.794956604409</v>
      </c>
      <c r="U22" s="42"/>
    </row>
    <row r="23" spans="1:21" s="35" customFormat="1" ht="26.25" customHeight="1" x14ac:dyDescent="0.2">
      <c r="A23" s="87" t="s">
        <v>1009</v>
      </c>
      <c r="B23" s="91">
        <v>24</v>
      </c>
      <c r="C23" s="91"/>
      <c r="D23" s="91">
        <v>180</v>
      </c>
      <c r="E23" s="92">
        <v>938.3</v>
      </c>
      <c r="F23" s="95">
        <f t="shared" si="0"/>
        <v>22519.199999999997</v>
      </c>
      <c r="G23" s="45">
        <v>938.3</v>
      </c>
      <c r="H23" s="96">
        <v>4924.7999999999993</v>
      </c>
      <c r="I23" s="45"/>
      <c r="J23" s="45">
        <v>1501.2799999999997</v>
      </c>
      <c r="K23" s="97">
        <f t="shared" si="10"/>
        <v>29883.579999999994</v>
      </c>
      <c r="L23" s="51">
        <f t="shared" si="11"/>
        <v>27393.281666666659</v>
      </c>
      <c r="M23" s="52">
        <f t="shared" si="12"/>
        <v>332.03635776806652</v>
      </c>
      <c r="N23" s="52">
        <f t="shared" si="13"/>
        <v>2656.2908621445322</v>
      </c>
      <c r="O23" s="52">
        <f t="shared" si="14"/>
        <v>3320.0657379999989</v>
      </c>
      <c r="P23" s="52">
        <f t="shared" si="15"/>
        <v>2490.2883721399994</v>
      </c>
      <c r="Q23" s="52">
        <f t="shared" si="16"/>
        <v>1328.1454310722661</v>
      </c>
      <c r="R23" s="852">
        <f t="shared" si="17"/>
        <v>10126.826761124863</v>
      </c>
      <c r="S23" s="46"/>
      <c r="T23" s="855">
        <f t="shared" si="18"/>
        <v>37520.108427791522</v>
      </c>
      <c r="U23" s="42"/>
    </row>
    <row r="24" spans="1:21" s="35" customFormat="1" ht="26.25" customHeight="1" x14ac:dyDescent="0.2">
      <c r="A24" s="87" t="s">
        <v>1009</v>
      </c>
      <c r="B24" s="91">
        <v>1</v>
      </c>
      <c r="C24" s="91"/>
      <c r="D24" s="91">
        <v>220</v>
      </c>
      <c r="E24" s="92">
        <v>1146.53</v>
      </c>
      <c r="F24" s="95">
        <f t="shared" si="0"/>
        <v>1146.53</v>
      </c>
      <c r="G24" s="45">
        <v>0</v>
      </c>
      <c r="H24" s="96">
        <v>205.2</v>
      </c>
      <c r="I24" s="45"/>
      <c r="J24" s="45">
        <v>76.435333333333332</v>
      </c>
      <c r="K24" s="97">
        <f t="shared" si="10"/>
        <v>1428.1653333333334</v>
      </c>
      <c r="L24" s="51">
        <f t="shared" si="11"/>
        <v>1309.1515555555554</v>
      </c>
      <c r="M24" s="52">
        <f t="shared" si="12"/>
        <v>15.868340258115554</v>
      </c>
      <c r="N24" s="52">
        <f t="shared" si="13"/>
        <v>126.94672206492443</v>
      </c>
      <c r="O24" s="52">
        <f t="shared" si="14"/>
        <v>158.66916853333333</v>
      </c>
      <c r="P24" s="52">
        <f t="shared" si="15"/>
        <v>119.01330172266665</v>
      </c>
      <c r="Q24" s="52">
        <f t="shared" si="16"/>
        <v>63.473361032462215</v>
      </c>
      <c r="R24" s="852">
        <f t="shared" si="17"/>
        <v>483.97089361150216</v>
      </c>
      <c r="S24" s="46"/>
      <c r="T24" s="855">
        <f t="shared" si="18"/>
        <v>1793.1224491670575</v>
      </c>
      <c r="U24" s="42"/>
    </row>
    <row r="25" spans="1:21" s="35" customFormat="1" ht="26.25" customHeight="1" x14ac:dyDescent="0.2">
      <c r="A25" s="87" t="s">
        <v>1010</v>
      </c>
      <c r="B25" s="91">
        <v>3</v>
      </c>
      <c r="C25" s="91"/>
      <c r="D25" s="91">
        <v>180</v>
      </c>
      <c r="E25" s="92">
        <v>2422.23</v>
      </c>
      <c r="F25" s="95">
        <f t="shared" si="0"/>
        <v>7266.6900000000005</v>
      </c>
      <c r="G25" s="45">
        <v>403.70499999999998</v>
      </c>
      <c r="H25" s="96">
        <v>615.59999999999991</v>
      </c>
      <c r="I25" s="45"/>
      <c r="J25" s="45">
        <v>484.44600000000003</v>
      </c>
      <c r="K25" s="97">
        <f t="shared" si="10"/>
        <v>8770.4410000000007</v>
      </c>
      <c r="L25" s="51">
        <f t="shared" si="11"/>
        <v>8039.5709166666666</v>
      </c>
      <c r="M25" s="52">
        <f t="shared" si="12"/>
        <v>97.448340716196668</v>
      </c>
      <c r="N25" s="52">
        <f t="shared" si="13"/>
        <v>779.58672572957335</v>
      </c>
      <c r="O25" s="52">
        <f t="shared" si="14"/>
        <v>974.39599510000005</v>
      </c>
      <c r="P25" s="52">
        <f t="shared" si="15"/>
        <v>730.86715985299998</v>
      </c>
      <c r="Q25" s="52">
        <f t="shared" si="16"/>
        <v>389.79336286478667</v>
      </c>
      <c r="R25" s="852">
        <f t="shared" si="17"/>
        <v>2972.0915842635563</v>
      </c>
      <c r="S25" s="46"/>
      <c r="T25" s="855">
        <f t="shared" si="18"/>
        <v>11011.662500930222</v>
      </c>
      <c r="U25" s="42"/>
    </row>
    <row r="26" spans="1:21" s="35" customFormat="1" ht="26.25" customHeight="1" x14ac:dyDescent="0.15">
      <c r="A26" s="1038" t="s">
        <v>1060</v>
      </c>
      <c r="B26" s="91">
        <v>1</v>
      </c>
      <c r="C26" s="91"/>
      <c r="D26" s="91">
        <v>220</v>
      </c>
      <c r="E26" s="92">
        <v>2500</v>
      </c>
      <c r="F26" s="95">
        <f t="shared" si="0"/>
        <v>2500</v>
      </c>
      <c r="G26" s="45">
        <v>0</v>
      </c>
      <c r="H26" s="96">
        <v>0</v>
      </c>
      <c r="I26" s="45"/>
      <c r="J26" s="45">
        <v>166.66666666666666</v>
      </c>
      <c r="K26" s="97">
        <f t="shared" si="10"/>
        <v>2666.6666666666665</v>
      </c>
      <c r="L26" s="51">
        <f t="shared" si="11"/>
        <v>2444.4444444444443</v>
      </c>
      <c r="M26" s="52">
        <f t="shared" si="12"/>
        <v>29.629324444444443</v>
      </c>
      <c r="N26" s="52">
        <f t="shared" si="13"/>
        <v>237.03459555555554</v>
      </c>
      <c r="O26" s="52">
        <f t="shared" si="14"/>
        <v>296.26666666666665</v>
      </c>
      <c r="P26" s="52">
        <f t="shared" si="15"/>
        <v>222.22133333333329</v>
      </c>
      <c r="Q26" s="52">
        <f t="shared" si="16"/>
        <v>118.51729777777777</v>
      </c>
      <c r="R26" s="852">
        <f t="shared" si="17"/>
        <v>903.6692177777777</v>
      </c>
      <c r="S26" s="46"/>
      <c r="T26" s="855">
        <f t="shared" si="18"/>
        <v>3348.113662222222</v>
      </c>
      <c r="U26" s="42"/>
    </row>
    <row r="27" spans="1:21" s="35" customFormat="1" ht="26.25" customHeight="1" x14ac:dyDescent="0.2">
      <c r="A27" s="87" t="s">
        <v>1011</v>
      </c>
      <c r="B27" s="91">
        <v>1</v>
      </c>
      <c r="C27" s="91"/>
      <c r="D27" s="91">
        <v>220</v>
      </c>
      <c r="E27" s="92">
        <v>4760.91</v>
      </c>
      <c r="F27" s="95">
        <f t="shared" si="0"/>
        <v>4760.91</v>
      </c>
      <c r="G27" s="45">
        <v>0</v>
      </c>
      <c r="H27" s="96">
        <v>205.2</v>
      </c>
      <c r="I27" s="45"/>
      <c r="J27" s="45">
        <v>1095</v>
      </c>
      <c r="K27" s="97">
        <f t="shared" si="10"/>
        <v>6061.11</v>
      </c>
      <c r="L27" s="51">
        <f t="shared" si="11"/>
        <v>5556.0174999999999</v>
      </c>
      <c r="M27" s="52">
        <f t="shared" si="12"/>
        <v>67.344973006299995</v>
      </c>
      <c r="N27" s="52">
        <f t="shared" si="13"/>
        <v>538.75978405039996</v>
      </c>
      <c r="O27" s="52">
        <f t="shared" si="14"/>
        <v>673.38932099999988</v>
      </c>
      <c r="P27" s="52">
        <f t="shared" si="15"/>
        <v>505.09047962999989</v>
      </c>
      <c r="Q27" s="52">
        <f t="shared" si="16"/>
        <v>269.37989202519998</v>
      </c>
      <c r="R27" s="852">
        <f t="shared" si="17"/>
        <v>2053.9644497118998</v>
      </c>
      <c r="S27" s="46"/>
      <c r="T27" s="855">
        <f t="shared" si="18"/>
        <v>7609.9819497118997</v>
      </c>
      <c r="U27" s="42"/>
    </row>
    <row r="28" spans="1:21" s="35" customFormat="1" ht="26.25" customHeight="1" x14ac:dyDescent="0.2">
      <c r="A28" s="87" t="s">
        <v>1012</v>
      </c>
      <c r="B28" s="91">
        <v>11</v>
      </c>
      <c r="C28" s="91"/>
      <c r="D28" s="91">
        <v>180</v>
      </c>
      <c r="E28" s="92">
        <v>1017.5</v>
      </c>
      <c r="F28" s="95">
        <f t="shared" si="0"/>
        <v>11192.5</v>
      </c>
      <c r="G28" s="45">
        <v>621.80555555555554</v>
      </c>
      <c r="H28" s="96">
        <v>2257.1999999999998</v>
      </c>
      <c r="I28" s="45"/>
      <c r="J28" s="45">
        <v>746.16666666666663</v>
      </c>
      <c r="K28" s="97">
        <f t="shared" si="10"/>
        <v>14817.672222222222</v>
      </c>
      <c r="L28" s="51">
        <f t="shared" si="11"/>
        <v>13582.866203703703</v>
      </c>
      <c r="M28" s="52">
        <f t="shared" si="12"/>
        <v>164.63910666887037</v>
      </c>
      <c r="N28" s="52">
        <f t="shared" si="13"/>
        <v>1317.112853350963</v>
      </c>
      <c r="O28" s="52">
        <f t="shared" si="14"/>
        <v>1646.2433838888887</v>
      </c>
      <c r="P28" s="52">
        <f t="shared" si="15"/>
        <v>1234.8010792944442</v>
      </c>
      <c r="Q28" s="52">
        <f t="shared" si="16"/>
        <v>658.55642667548148</v>
      </c>
      <c r="R28" s="852">
        <f t="shared" si="17"/>
        <v>5021.3528498786482</v>
      </c>
      <c r="S28" s="46"/>
      <c r="T28" s="855">
        <f t="shared" si="18"/>
        <v>18604.21905358235</v>
      </c>
      <c r="U28" s="42"/>
    </row>
    <row r="29" spans="1:21" s="35" customFormat="1" ht="26.25" customHeight="1" x14ac:dyDescent="0.2">
      <c r="A29" s="87" t="s">
        <v>1013</v>
      </c>
      <c r="B29" s="91">
        <v>0</v>
      </c>
      <c r="C29" s="91"/>
      <c r="D29" s="91">
        <v>220</v>
      </c>
      <c r="E29" s="92">
        <v>5729.75</v>
      </c>
      <c r="F29" s="95">
        <f t="shared" si="0"/>
        <v>0</v>
      </c>
      <c r="G29" s="45">
        <v>0</v>
      </c>
      <c r="H29" s="96">
        <v>0</v>
      </c>
      <c r="I29" s="45"/>
      <c r="J29" s="45">
        <v>0</v>
      </c>
      <c r="K29" s="97">
        <f t="shared" si="10"/>
        <v>0</v>
      </c>
      <c r="L29" s="51">
        <f t="shared" si="11"/>
        <v>0</v>
      </c>
      <c r="M29" s="52">
        <f t="shared" si="12"/>
        <v>0</v>
      </c>
      <c r="N29" s="52">
        <f t="shared" si="13"/>
        <v>0</v>
      </c>
      <c r="O29" s="52">
        <f t="shared" si="14"/>
        <v>0</v>
      </c>
      <c r="P29" s="52">
        <f t="shared" si="15"/>
        <v>0</v>
      </c>
      <c r="Q29" s="52">
        <f t="shared" si="16"/>
        <v>0</v>
      </c>
      <c r="R29" s="852">
        <f t="shared" si="17"/>
        <v>0</v>
      </c>
      <c r="S29" s="46"/>
      <c r="T29" s="855">
        <f t="shared" si="18"/>
        <v>0</v>
      </c>
      <c r="U29" s="42"/>
    </row>
    <row r="30" spans="1:21" s="35" customFormat="1" ht="26.25" customHeight="1" x14ac:dyDescent="0.2">
      <c r="A30" s="87" t="s">
        <v>1014</v>
      </c>
      <c r="B30" s="91">
        <v>1</v>
      </c>
      <c r="C30" s="91"/>
      <c r="D30" s="91">
        <v>220</v>
      </c>
      <c r="E30" s="92">
        <v>1204.8499999999999</v>
      </c>
      <c r="F30" s="95">
        <f t="shared" si="0"/>
        <v>1204.8499999999999</v>
      </c>
      <c r="G30" s="45">
        <v>0</v>
      </c>
      <c r="H30" s="96">
        <v>0</v>
      </c>
      <c r="I30" s="45"/>
      <c r="J30" s="45">
        <v>80.323333333333323</v>
      </c>
      <c r="K30" s="97">
        <f t="shared" si="10"/>
        <v>1285.1733333333332</v>
      </c>
      <c r="L30" s="51">
        <f t="shared" si="11"/>
        <v>1178.0755555555554</v>
      </c>
      <c r="M30" s="52">
        <f t="shared" si="12"/>
        <v>14.279556622755553</v>
      </c>
      <c r="N30" s="52">
        <f t="shared" si="13"/>
        <v>114.23645298204443</v>
      </c>
      <c r="O30" s="52">
        <f t="shared" si="14"/>
        <v>142.78275733333331</v>
      </c>
      <c r="P30" s="52">
        <f t="shared" si="15"/>
        <v>107.09734938666664</v>
      </c>
      <c r="Q30" s="52">
        <f t="shared" si="16"/>
        <v>57.118226491022213</v>
      </c>
      <c r="R30" s="852">
        <f t="shared" si="17"/>
        <v>435.51434281582215</v>
      </c>
      <c r="S30" s="46"/>
      <c r="T30" s="855">
        <f t="shared" si="18"/>
        <v>1613.5898983713776</v>
      </c>
      <c r="U30" s="42"/>
    </row>
    <row r="31" spans="1:21" s="35" customFormat="1" ht="26.25" customHeight="1" x14ac:dyDescent="0.2">
      <c r="A31" s="87" t="s">
        <v>1015</v>
      </c>
      <c r="B31" s="91">
        <v>2</v>
      </c>
      <c r="C31" s="91"/>
      <c r="D31" s="91">
        <v>180</v>
      </c>
      <c r="E31" s="92">
        <v>1074.31</v>
      </c>
      <c r="F31" s="95">
        <f t="shared" si="0"/>
        <v>2148.62</v>
      </c>
      <c r="G31" s="45">
        <v>0</v>
      </c>
      <c r="H31" s="96">
        <v>410.4</v>
      </c>
      <c r="I31" s="45"/>
      <c r="J31" s="45">
        <v>143.24133333333333</v>
      </c>
      <c r="K31" s="97">
        <f t="shared" si="10"/>
        <v>2702.2613333333334</v>
      </c>
      <c r="L31" s="51">
        <f t="shared" si="11"/>
        <v>2477.0728888888889</v>
      </c>
      <c r="M31" s="52">
        <f t="shared" si="12"/>
        <v>30.024816667128889</v>
      </c>
      <c r="N31" s="52">
        <f t="shared" si="13"/>
        <v>240.19853333703111</v>
      </c>
      <c r="O31" s="52">
        <f t="shared" si="14"/>
        <v>300.22123413333333</v>
      </c>
      <c r="P31" s="52">
        <f t="shared" si="15"/>
        <v>225.18754369066664</v>
      </c>
      <c r="Q31" s="52">
        <f t="shared" si="16"/>
        <v>120.09926666851555</v>
      </c>
      <c r="R31" s="852">
        <f t="shared" si="17"/>
        <v>915.73139449667565</v>
      </c>
      <c r="S31" s="46"/>
      <c r="T31" s="855">
        <f t="shared" si="18"/>
        <v>3392.8042833855643</v>
      </c>
      <c r="U31" s="42"/>
    </row>
    <row r="32" spans="1:21" s="35" customFormat="1" ht="26.25" customHeight="1" x14ac:dyDescent="0.2">
      <c r="A32" s="87" t="s">
        <v>1015</v>
      </c>
      <c r="B32" s="91">
        <v>1</v>
      </c>
      <c r="C32" s="91"/>
      <c r="D32" s="91">
        <v>220</v>
      </c>
      <c r="E32" s="92">
        <v>1313.04</v>
      </c>
      <c r="F32" s="95">
        <f t="shared" si="0"/>
        <v>1313.04</v>
      </c>
      <c r="G32" s="45">
        <v>0</v>
      </c>
      <c r="H32" s="96">
        <v>205.2</v>
      </c>
      <c r="I32" s="45"/>
      <c r="J32" s="45">
        <v>87.536000000000001</v>
      </c>
      <c r="K32" s="97">
        <f t="shared" si="10"/>
        <v>1605.7760000000001</v>
      </c>
      <c r="L32" s="51">
        <f t="shared" si="11"/>
        <v>1471.9613333333334</v>
      </c>
      <c r="M32" s="52">
        <f t="shared" si="12"/>
        <v>17.841771783413332</v>
      </c>
      <c r="N32" s="52">
        <f t="shared" si="13"/>
        <v>142.73417426730666</v>
      </c>
      <c r="O32" s="52">
        <f t="shared" si="14"/>
        <v>178.40171359999999</v>
      </c>
      <c r="P32" s="52">
        <f t="shared" si="15"/>
        <v>133.81413140799998</v>
      </c>
      <c r="Q32" s="52">
        <f t="shared" si="16"/>
        <v>71.367087133653328</v>
      </c>
      <c r="R32" s="852">
        <f t="shared" si="17"/>
        <v>544.15887819237321</v>
      </c>
      <c r="S32" s="46"/>
      <c r="T32" s="855">
        <f t="shared" si="18"/>
        <v>2016.1202115257065</v>
      </c>
      <c r="U32" s="42"/>
    </row>
    <row r="33" spans="1:21" s="35" customFormat="1" ht="26.25" customHeight="1" x14ac:dyDescent="0.2">
      <c r="A33" s="87" t="s">
        <v>1016</v>
      </c>
      <c r="B33" s="91">
        <v>1</v>
      </c>
      <c r="C33" s="91"/>
      <c r="D33" s="91">
        <v>200</v>
      </c>
      <c r="E33" s="92">
        <v>13814.4</v>
      </c>
      <c r="F33" s="95">
        <f t="shared" si="0"/>
        <v>13814.4</v>
      </c>
      <c r="G33" s="45">
        <v>0</v>
      </c>
      <c r="H33" s="96">
        <v>0</v>
      </c>
      <c r="I33" s="45"/>
      <c r="J33" s="45"/>
      <c r="K33" s="97">
        <f t="shared" si="10"/>
        <v>13814.4</v>
      </c>
      <c r="L33" s="51">
        <f t="shared" si="11"/>
        <v>12663.2</v>
      </c>
      <c r="M33" s="52">
        <f t="shared" si="12"/>
        <v>153.49175235200002</v>
      </c>
      <c r="N33" s="52">
        <f t="shared" si="13"/>
        <v>1227.9340188160002</v>
      </c>
      <c r="O33" s="52">
        <f t="shared" si="14"/>
        <v>1534.7798399999999</v>
      </c>
      <c r="P33" s="52">
        <f t="shared" si="15"/>
        <v>1151.1953951999999</v>
      </c>
      <c r="Q33" s="52">
        <f t="shared" si="16"/>
        <v>613.96700940800008</v>
      </c>
      <c r="R33" s="852">
        <f t="shared" si="17"/>
        <v>4681.368015776</v>
      </c>
      <c r="S33" s="46"/>
      <c r="T33" s="855">
        <f t="shared" si="18"/>
        <v>17344.568015776</v>
      </c>
      <c r="U33" s="42"/>
    </row>
    <row r="34" spans="1:21" s="35" customFormat="1" ht="26.25" customHeight="1" x14ac:dyDescent="0.2">
      <c r="A34" s="87" t="s">
        <v>1017</v>
      </c>
      <c r="B34" s="91">
        <v>1</v>
      </c>
      <c r="C34" s="91"/>
      <c r="D34" s="91">
        <v>220</v>
      </c>
      <c r="E34" s="92">
        <v>8070</v>
      </c>
      <c r="F34" s="95">
        <f t="shared" si="0"/>
        <v>8070</v>
      </c>
      <c r="G34" s="45">
        <v>0</v>
      </c>
      <c r="H34" s="96">
        <v>0</v>
      </c>
      <c r="I34" s="45"/>
      <c r="J34" s="45">
        <v>1856.1</v>
      </c>
      <c r="K34" s="97">
        <f t="shared" si="10"/>
        <v>9926.1</v>
      </c>
      <c r="L34" s="51">
        <f t="shared" si="11"/>
        <v>9098.9250000000011</v>
      </c>
      <c r="M34" s="52">
        <f t="shared" si="12"/>
        <v>110.28886401300001</v>
      </c>
      <c r="N34" s="52">
        <f t="shared" si="13"/>
        <v>882.31091210400007</v>
      </c>
      <c r="O34" s="52">
        <f t="shared" si="14"/>
        <v>1102.78971</v>
      </c>
      <c r="P34" s="52">
        <f t="shared" si="15"/>
        <v>827.17169129999991</v>
      </c>
      <c r="Q34" s="52">
        <f t="shared" si="16"/>
        <v>441.15545605200003</v>
      </c>
      <c r="R34" s="852">
        <f t="shared" si="17"/>
        <v>3363.716633469</v>
      </c>
      <c r="S34" s="46"/>
      <c r="T34" s="855">
        <f t="shared" si="18"/>
        <v>12462.641633469</v>
      </c>
      <c r="U34" s="42"/>
    </row>
    <row r="35" spans="1:21" s="35" customFormat="1" ht="26.25" customHeight="1" x14ac:dyDescent="0.2">
      <c r="A35" s="87" t="s">
        <v>1018</v>
      </c>
      <c r="B35" s="91">
        <v>1</v>
      </c>
      <c r="C35" s="91"/>
      <c r="D35" s="91">
        <v>220</v>
      </c>
      <c r="E35" s="92">
        <v>10593</v>
      </c>
      <c r="F35" s="95">
        <f t="shared" si="0"/>
        <v>10593</v>
      </c>
      <c r="G35" s="45">
        <v>0</v>
      </c>
      <c r="H35" s="96">
        <v>0</v>
      </c>
      <c r="I35" s="45"/>
      <c r="J35" s="45"/>
      <c r="K35" s="97">
        <v>10593</v>
      </c>
      <c r="L35" s="51">
        <f t="shared" si="11"/>
        <v>9710.25</v>
      </c>
      <c r="M35" s="52">
        <f t="shared" si="12"/>
        <v>117.69878768999999</v>
      </c>
      <c r="N35" s="52">
        <f t="shared" si="13"/>
        <v>941.59030151999991</v>
      </c>
      <c r="O35" s="52">
        <f t="shared" si="14"/>
        <v>1176.8823</v>
      </c>
      <c r="P35" s="52">
        <f t="shared" si="15"/>
        <v>882.74646899999993</v>
      </c>
      <c r="Q35" s="52">
        <f t="shared" si="16"/>
        <v>470.79515075999996</v>
      </c>
      <c r="R35" s="852">
        <f t="shared" si="17"/>
        <v>3589.7130089699995</v>
      </c>
      <c r="S35" s="46"/>
      <c r="T35" s="855">
        <f t="shared" si="18"/>
        <v>13299.96300897</v>
      </c>
      <c r="U35" s="42"/>
    </row>
    <row r="36" spans="1:21" s="35" customFormat="1" ht="26.25" customHeight="1" x14ac:dyDescent="0.2">
      <c r="A36" s="87" t="s">
        <v>1019</v>
      </c>
      <c r="B36" s="91">
        <v>1</v>
      </c>
      <c r="C36" s="91"/>
      <c r="D36" s="91">
        <v>220</v>
      </c>
      <c r="E36" s="92">
        <v>20231.8</v>
      </c>
      <c r="F36" s="95">
        <f t="shared" si="0"/>
        <v>20231.8</v>
      </c>
      <c r="G36" s="45">
        <v>0</v>
      </c>
      <c r="H36" s="96">
        <v>0</v>
      </c>
      <c r="I36" s="45"/>
      <c r="J36" s="45"/>
      <c r="K36" s="97">
        <v>20231.8</v>
      </c>
      <c r="L36" s="51">
        <f t="shared" si="11"/>
        <v>18545.816666666666</v>
      </c>
      <c r="M36" s="52">
        <f t="shared" si="12"/>
        <v>224.79546236066668</v>
      </c>
      <c r="N36" s="52">
        <f t="shared" si="13"/>
        <v>1798.3636988853334</v>
      </c>
      <c r="O36" s="52">
        <f t="shared" si="14"/>
        <v>2247.7529799999998</v>
      </c>
      <c r="P36" s="52">
        <f t="shared" si="15"/>
        <v>1685.9765893999997</v>
      </c>
      <c r="Q36" s="52">
        <f t="shared" si="16"/>
        <v>899.1818494426667</v>
      </c>
      <c r="R36" s="852">
        <f t="shared" si="17"/>
        <v>6856.0705800886672</v>
      </c>
      <c r="S36" s="46"/>
      <c r="T36" s="855">
        <f t="shared" si="18"/>
        <v>25401.887246755334</v>
      </c>
      <c r="U36" s="42"/>
    </row>
    <row r="37" spans="1:21" s="35" customFormat="1" ht="26.25" customHeight="1" x14ac:dyDescent="0.2">
      <c r="A37" s="87" t="s">
        <v>1020</v>
      </c>
      <c r="B37" s="91">
        <v>0</v>
      </c>
      <c r="C37" s="91"/>
      <c r="D37" s="91">
        <v>220</v>
      </c>
      <c r="E37" s="92">
        <v>0</v>
      </c>
      <c r="F37" s="95">
        <f t="shared" si="0"/>
        <v>0</v>
      </c>
      <c r="G37" s="45">
        <v>0</v>
      </c>
      <c r="H37" s="96">
        <v>0</v>
      </c>
      <c r="I37" s="45"/>
      <c r="J37" s="45"/>
      <c r="K37" s="97">
        <v>0</v>
      </c>
      <c r="L37" s="51">
        <f t="shared" si="11"/>
        <v>0</v>
      </c>
      <c r="M37" s="52">
        <f t="shared" si="12"/>
        <v>0</v>
      </c>
      <c r="N37" s="52">
        <f t="shared" si="13"/>
        <v>0</v>
      </c>
      <c r="O37" s="52">
        <f t="shared" si="14"/>
        <v>0</v>
      </c>
      <c r="P37" s="52">
        <f t="shared" si="15"/>
        <v>0</v>
      </c>
      <c r="Q37" s="52">
        <f t="shared" si="16"/>
        <v>0</v>
      </c>
      <c r="R37" s="852">
        <f t="shared" si="17"/>
        <v>0</v>
      </c>
      <c r="S37" s="46"/>
      <c r="T37" s="855">
        <f t="shared" si="18"/>
        <v>0</v>
      </c>
      <c r="U37" s="42"/>
    </row>
    <row r="38" spans="1:21" s="35" customFormat="1" ht="26.25" customHeight="1" x14ac:dyDescent="0.2">
      <c r="A38" s="87" t="s">
        <v>1021</v>
      </c>
      <c r="B38" s="91">
        <v>1</v>
      </c>
      <c r="C38" s="91"/>
      <c r="D38" s="91">
        <v>150</v>
      </c>
      <c r="E38" s="92">
        <v>17655</v>
      </c>
      <c r="F38" s="95">
        <f t="shared" si="0"/>
        <v>17655</v>
      </c>
      <c r="G38" s="45">
        <v>0</v>
      </c>
      <c r="H38" s="96">
        <v>0</v>
      </c>
      <c r="I38" s="45"/>
      <c r="J38" s="45"/>
      <c r="K38" s="97">
        <v>17655</v>
      </c>
      <c r="L38" s="51">
        <f t="shared" si="11"/>
        <v>16183.75</v>
      </c>
      <c r="M38" s="52">
        <f t="shared" si="12"/>
        <v>196.16464615000001</v>
      </c>
      <c r="N38" s="52">
        <f t="shared" si="13"/>
        <v>1569.3171692000001</v>
      </c>
      <c r="O38" s="52">
        <f t="shared" si="14"/>
        <v>1961.4704999999999</v>
      </c>
      <c r="P38" s="52">
        <f t="shared" si="15"/>
        <v>1471.2441149999997</v>
      </c>
      <c r="Q38" s="52">
        <f t="shared" si="16"/>
        <v>784.65858460000004</v>
      </c>
      <c r="R38" s="852">
        <f t="shared" si="17"/>
        <v>5982.8550149499997</v>
      </c>
      <c r="S38" s="46"/>
      <c r="T38" s="855">
        <f t="shared" si="18"/>
        <v>22166.605014950001</v>
      </c>
      <c r="U38" s="42"/>
    </row>
    <row r="39" spans="1:21" s="35" customFormat="1" ht="26.25" customHeight="1" x14ac:dyDescent="0.2">
      <c r="A39" s="87" t="s">
        <v>1022</v>
      </c>
      <c r="B39" s="91">
        <v>1</v>
      </c>
      <c r="C39" s="91"/>
      <c r="D39" s="91">
        <v>220</v>
      </c>
      <c r="E39" s="92">
        <v>3018.32</v>
      </c>
      <c r="F39" s="95">
        <f t="shared" si="0"/>
        <v>3018.32</v>
      </c>
      <c r="G39" s="45">
        <v>0</v>
      </c>
      <c r="H39" s="96">
        <v>205.2</v>
      </c>
      <c r="I39" s="45"/>
      <c r="J39" s="45"/>
      <c r="K39" s="97">
        <f>SUM(F39:J39)</f>
        <v>3223.52</v>
      </c>
      <c r="L39" s="51">
        <f t="shared" si="11"/>
        <v>2954.8933333333334</v>
      </c>
      <c r="M39" s="52">
        <f t="shared" si="12"/>
        <v>35.816519974933335</v>
      </c>
      <c r="N39" s="52">
        <f t="shared" si="13"/>
        <v>286.53215979946668</v>
      </c>
      <c r="O39" s="52">
        <f t="shared" si="14"/>
        <v>358.13307199999997</v>
      </c>
      <c r="P39" s="52">
        <f t="shared" si="15"/>
        <v>268.62559215999994</v>
      </c>
      <c r="Q39" s="52">
        <f t="shared" si="16"/>
        <v>143.26607989973334</v>
      </c>
      <c r="R39" s="852">
        <f t="shared" si="17"/>
        <v>1092.3734238341333</v>
      </c>
      <c r="S39" s="46"/>
      <c r="T39" s="855">
        <f t="shared" si="18"/>
        <v>4047.2667571674665</v>
      </c>
      <c r="U39" s="42"/>
    </row>
    <row r="40" spans="1:21" s="35" customFormat="1" ht="26.25" customHeight="1" x14ac:dyDescent="0.2">
      <c r="A40" s="87" t="s">
        <v>1023</v>
      </c>
      <c r="B40" s="91">
        <v>1</v>
      </c>
      <c r="C40" s="91"/>
      <c r="D40" s="91">
        <v>220</v>
      </c>
      <c r="E40" s="92">
        <v>3997.34</v>
      </c>
      <c r="F40" s="95">
        <f t="shared" si="0"/>
        <v>3997.34</v>
      </c>
      <c r="G40" s="45">
        <v>0</v>
      </c>
      <c r="H40" s="96">
        <v>205.2</v>
      </c>
      <c r="I40" s="45"/>
      <c r="J40" s="45"/>
      <c r="K40" s="97">
        <f>SUM(F40:J40)</f>
        <v>4202.54</v>
      </c>
      <c r="L40" s="51">
        <f t="shared" si="11"/>
        <v>3852.3283333333329</v>
      </c>
      <c r="M40" s="52">
        <f t="shared" si="12"/>
        <v>46.694407931533334</v>
      </c>
      <c r="N40" s="52">
        <f t="shared" si="13"/>
        <v>373.55526345226667</v>
      </c>
      <c r="O40" s="52">
        <f t="shared" si="14"/>
        <v>466.90219399999995</v>
      </c>
      <c r="P40" s="52">
        <f t="shared" si="15"/>
        <v>350.21026581999996</v>
      </c>
      <c r="Q40" s="52">
        <f t="shared" si="16"/>
        <v>186.77763172613334</v>
      </c>
      <c r="R40" s="852">
        <f t="shared" si="17"/>
        <v>1424.1397629299331</v>
      </c>
      <c r="S40" s="46"/>
      <c r="T40" s="855">
        <f t="shared" si="18"/>
        <v>5276.4680962632665</v>
      </c>
      <c r="U40" s="42"/>
    </row>
    <row r="41" spans="1:21" s="35" customFormat="1" ht="26.25" customHeight="1" x14ac:dyDescent="0.2">
      <c r="A41" s="87" t="s">
        <v>1024</v>
      </c>
      <c r="B41" s="91">
        <v>14</v>
      </c>
      <c r="C41" s="91"/>
      <c r="D41" s="91">
        <v>180</v>
      </c>
      <c r="E41" s="92">
        <v>2469.52</v>
      </c>
      <c r="F41" s="95">
        <f t="shared" si="0"/>
        <v>34573.279999999999</v>
      </c>
      <c r="G41" s="45">
        <v>2881.1066666666666</v>
      </c>
      <c r="H41" s="96">
        <v>2872.7999999999997</v>
      </c>
      <c r="I41" s="45"/>
      <c r="J41" s="45">
        <v>345.7328</v>
      </c>
      <c r="K41" s="97">
        <f>SUM(F41:J41)</f>
        <v>40672.919466666666</v>
      </c>
      <c r="L41" s="51">
        <f t="shared" si="11"/>
        <v>37283.509511111108</v>
      </c>
      <c r="M41" s="52">
        <f t="shared" si="12"/>
        <v>451.91667261773512</v>
      </c>
      <c r="N41" s="52">
        <f t="shared" si="13"/>
        <v>3615.3333809418809</v>
      </c>
      <c r="O41" s="52">
        <f t="shared" si="14"/>
        <v>4518.7613527466665</v>
      </c>
      <c r="P41" s="52">
        <f t="shared" si="15"/>
        <v>3389.3963979157329</v>
      </c>
      <c r="Q41" s="52">
        <f t="shared" si="16"/>
        <v>1807.6666904709405</v>
      </c>
      <c r="R41" s="852">
        <f t="shared" si="17"/>
        <v>13783.074494692955</v>
      </c>
      <c r="S41" s="46"/>
      <c r="T41" s="855">
        <f t="shared" si="18"/>
        <v>51066.584005804063</v>
      </c>
      <c r="U41" s="42"/>
    </row>
    <row r="42" spans="1:21" s="35" customFormat="1" ht="26.25" customHeight="1" x14ac:dyDescent="0.2">
      <c r="A42" s="87" t="s">
        <v>1024</v>
      </c>
      <c r="B42" s="91">
        <v>0</v>
      </c>
      <c r="C42" s="91"/>
      <c r="D42" s="91">
        <v>220</v>
      </c>
      <c r="E42" s="92">
        <v>0</v>
      </c>
      <c r="F42" s="95">
        <f t="shared" si="0"/>
        <v>0</v>
      </c>
      <c r="G42" s="45">
        <v>0</v>
      </c>
      <c r="H42" s="96">
        <v>0</v>
      </c>
      <c r="I42" s="45"/>
      <c r="J42" s="45"/>
      <c r="K42" s="97">
        <v>0</v>
      </c>
      <c r="L42" s="51">
        <f t="shared" si="11"/>
        <v>0</v>
      </c>
      <c r="M42" s="52">
        <f t="shared" si="12"/>
        <v>0</v>
      </c>
      <c r="N42" s="52">
        <f t="shared" si="13"/>
        <v>0</v>
      </c>
      <c r="O42" s="52">
        <f t="shared" si="14"/>
        <v>0</v>
      </c>
      <c r="P42" s="52">
        <f t="shared" si="15"/>
        <v>0</v>
      </c>
      <c r="Q42" s="52">
        <f t="shared" si="16"/>
        <v>0</v>
      </c>
      <c r="R42" s="852">
        <f t="shared" si="17"/>
        <v>0</v>
      </c>
      <c r="S42" s="46"/>
      <c r="T42" s="855">
        <f t="shared" si="18"/>
        <v>0</v>
      </c>
      <c r="U42" s="42"/>
    </row>
    <row r="43" spans="1:21" s="35" customFormat="1" ht="26.25" customHeight="1" x14ac:dyDescent="0.2">
      <c r="A43" s="87" t="s">
        <v>1025</v>
      </c>
      <c r="B43" s="91">
        <v>0</v>
      </c>
      <c r="C43" s="91"/>
      <c r="D43" s="91">
        <v>180</v>
      </c>
      <c r="E43" s="92">
        <v>5354.92</v>
      </c>
      <c r="F43" s="95">
        <f t="shared" si="0"/>
        <v>0</v>
      </c>
      <c r="G43" s="45">
        <v>0</v>
      </c>
      <c r="H43" s="96">
        <v>0</v>
      </c>
      <c r="I43" s="45"/>
      <c r="J43" s="45">
        <v>0</v>
      </c>
      <c r="K43" s="97">
        <f t="shared" ref="K43:K50" si="19">SUM(F43:J43)</f>
        <v>0</v>
      </c>
      <c r="L43" s="51">
        <f t="shared" si="11"/>
        <v>0</v>
      </c>
      <c r="M43" s="52">
        <f t="shared" si="12"/>
        <v>0</v>
      </c>
      <c r="N43" s="52">
        <f t="shared" si="13"/>
        <v>0</v>
      </c>
      <c r="O43" s="52">
        <f t="shared" si="14"/>
        <v>0</v>
      </c>
      <c r="P43" s="52">
        <f t="shared" si="15"/>
        <v>0</v>
      </c>
      <c r="Q43" s="52">
        <f t="shared" si="16"/>
        <v>0</v>
      </c>
      <c r="R43" s="852">
        <f t="shared" si="17"/>
        <v>0</v>
      </c>
      <c r="S43" s="46"/>
      <c r="T43" s="855">
        <f t="shared" si="18"/>
        <v>0</v>
      </c>
      <c r="U43" s="42"/>
    </row>
    <row r="44" spans="1:21" s="35" customFormat="1" ht="26.25" customHeight="1" x14ac:dyDescent="0.2">
      <c r="A44" s="87" t="s">
        <v>1026</v>
      </c>
      <c r="B44" s="91">
        <v>1</v>
      </c>
      <c r="C44" s="91"/>
      <c r="D44" s="91">
        <v>220</v>
      </c>
      <c r="E44" s="92">
        <v>2422.21</v>
      </c>
      <c r="F44" s="95">
        <f t="shared" si="0"/>
        <v>2422.21</v>
      </c>
      <c r="G44" s="45">
        <v>0</v>
      </c>
      <c r="H44" s="96">
        <v>0</v>
      </c>
      <c r="I44" s="45"/>
      <c r="J44" s="45">
        <v>161.48066666666668</v>
      </c>
      <c r="K44" s="97">
        <f t="shared" si="19"/>
        <v>2583.6906666666669</v>
      </c>
      <c r="L44" s="51">
        <f t="shared" si="11"/>
        <v>2368.3831111111112</v>
      </c>
      <c r="M44" s="52">
        <f t="shared" si="12"/>
        <v>28.707378385031117</v>
      </c>
      <c r="N44" s="52">
        <f t="shared" si="13"/>
        <v>229.65902708024893</v>
      </c>
      <c r="O44" s="52">
        <f t="shared" si="14"/>
        <v>287.04803306666668</v>
      </c>
      <c r="P44" s="52">
        <f t="shared" si="15"/>
        <v>215.30669432533332</v>
      </c>
      <c r="Q44" s="52">
        <f t="shared" si="16"/>
        <v>114.82951354012447</v>
      </c>
      <c r="R44" s="852">
        <f t="shared" si="17"/>
        <v>875.55064639740442</v>
      </c>
      <c r="S44" s="46"/>
      <c r="T44" s="855">
        <f t="shared" si="18"/>
        <v>3243.9337575085156</v>
      </c>
      <c r="U44" s="42"/>
    </row>
    <row r="45" spans="1:21" s="35" customFormat="1" ht="26.25" customHeight="1" x14ac:dyDescent="0.2">
      <c r="A45" s="87" t="s">
        <v>1027</v>
      </c>
      <c r="B45" s="91">
        <v>9</v>
      </c>
      <c r="C45" s="91"/>
      <c r="D45" s="91">
        <v>150</v>
      </c>
      <c r="E45" s="92">
        <v>2422.23</v>
      </c>
      <c r="F45" s="95">
        <f t="shared" si="0"/>
        <v>21800.07</v>
      </c>
      <c r="G45" s="45">
        <v>692.06571428571431</v>
      </c>
      <c r="H45" s="96">
        <v>2052</v>
      </c>
      <c r="I45" s="45"/>
      <c r="J45" s="45">
        <v>1614.82</v>
      </c>
      <c r="K45" s="97">
        <f t="shared" si="19"/>
        <v>26158.955714285712</v>
      </c>
      <c r="L45" s="51">
        <f t="shared" si="11"/>
        <v>23979.042738095235</v>
      </c>
      <c r="M45" s="52">
        <f t="shared" si="12"/>
        <v>290.65206974490951</v>
      </c>
      <c r="N45" s="52">
        <f t="shared" si="13"/>
        <v>2325.2165579592761</v>
      </c>
      <c r="O45" s="52">
        <f t="shared" si="14"/>
        <v>2906.2599798571423</v>
      </c>
      <c r="P45" s="52">
        <f t="shared" si="15"/>
        <v>2179.9042565385712</v>
      </c>
      <c r="Q45" s="52">
        <f t="shared" si="16"/>
        <v>1162.608278979638</v>
      </c>
      <c r="R45" s="852">
        <f t="shared" si="17"/>
        <v>8864.6411430795379</v>
      </c>
      <c r="S45" s="46"/>
      <c r="T45" s="855">
        <f t="shared" si="18"/>
        <v>32843.683881174773</v>
      </c>
      <c r="U45" s="42"/>
    </row>
    <row r="46" spans="1:21" s="35" customFormat="1" ht="26.25" customHeight="1" x14ac:dyDescent="0.2">
      <c r="A46" s="87" t="s">
        <v>1028</v>
      </c>
      <c r="B46" s="91">
        <v>1</v>
      </c>
      <c r="C46" s="91"/>
      <c r="D46" s="91">
        <v>180</v>
      </c>
      <c r="E46" s="92">
        <v>2942.5</v>
      </c>
      <c r="F46" s="95">
        <f t="shared" si="0"/>
        <v>2942.5</v>
      </c>
      <c r="G46" s="45">
        <v>0</v>
      </c>
      <c r="H46" s="96">
        <v>205.2</v>
      </c>
      <c r="I46" s="45"/>
      <c r="J46" s="45">
        <v>196.16666666666666</v>
      </c>
      <c r="K46" s="97">
        <f t="shared" si="19"/>
        <v>3343.8666666666663</v>
      </c>
      <c r="L46" s="51">
        <f t="shared" si="11"/>
        <v>3065.2111111111108</v>
      </c>
      <c r="M46" s="52">
        <f t="shared" si="12"/>
        <v>37.15369138711111</v>
      </c>
      <c r="N46" s="52">
        <f t="shared" si="13"/>
        <v>297.22953109688888</v>
      </c>
      <c r="O46" s="52">
        <f t="shared" si="14"/>
        <v>371.50358666666659</v>
      </c>
      <c r="P46" s="52">
        <f t="shared" si="15"/>
        <v>278.65444093333326</v>
      </c>
      <c r="Q46" s="52">
        <f t="shared" si="16"/>
        <v>148.61476554844444</v>
      </c>
      <c r="R46" s="852">
        <f t="shared" si="17"/>
        <v>1133.1560156324442</v>
      </c>
      <c r="S46" s="46"/>
      <c r="T46" s="855">
        <f t="shared" si="18"/>
        <v>4198.3671267435548</v>
      </c>
      <c r="U46" s="42"/>
    </row>
    <row r="47" spans="1:21" s="35" customFormat="1" ht="26.25" customHeight="1" x14ac:dyDescent="0.2">
      <c r="A47" s="87" t="s">
        <v>1029</v>
      </c>
      <c r="B47" s="91">
        <v>1</v>
      </c>
      <c r="C47" s="91"/>
      <c r="D47" s="91">
        <v>220</v>
      </c>
      <c r="E47" s="92">
        <v>7162.26</v>
      </c>
      <c r="F47" s="95">
        <f t="shared" si="0"/>
        <v>7162.26</v>
      </c>
      <c r="G47" s="45">
        <v>0</v>
      </c>
      <c r="H47" s="96">
        <v>0</v>
      </c>
      <c r="I47" s="45"/>
      <c r="J47" s="45">
        <v>477.48400000000004</v>
      </c>
      <c r="K47" s="97">
        <f t="shared" si="19"/>
        <v>7639.7440000000006</v>
      </c>
      <c r="L47" s="51">
        <f t="shared" si="11"/>
        <v>7003.0986666666668</v>
      </c>
      <c r="M47" s="52">
        <f t="shared" si="12"/>
        <v>84.885170118186679</v>
      </c>
      <c r="N47" s="52">
        <f t="shared" si="13"/>
        <v>679.08136094549343</v>
      </c>
      <c r="O47" s="52">
        <f t="shared" si="14"/>
        <v>848.77555840000002</v>
      </c>
      <c r="P47" s="52">
        <f t="shared" si="15"/>
        <v>636.64278675200001</v>
      </c>
      <c r="Q47" s="52">
        <f t="shared" si="16"/>
        <v>339.54068047274671</v>
      </c>
      <c r="R47" s="852">
        <f t="shared" si="17"/>
        <v>2588.9255566884272</v>
      </c>
      <c r="S47" s="46"/>
      <c r="T47" s="855">
        <f t="shared" si="18"/>
        <v>9592.0242233550944</v>
      </c>
      <c r="U47" s="42"/>
    </row>
    <row r="48" spans="1:21" s="35" customFormat="1" ht="26.25" customHeight="1" x14ac:dyDescent="0.2">
      <c r="A48" s="87" t="s">
        <v>1062</v>
      </c>
      <c r="B48" s="91">
        <v>1</v>
      </c>
      <c r="C48" s="91"/>
      <c r="D48" s="91">
        <v>220</v>
      </c>
      <c r="E48" s="92">
        <v>4500</v>
      </c>
      <c r="F48" s="95">
        <f t="shared" si="0"/>
        <v>4500</v>
      </c>
      <c r="G48" s="45">
        <v>0</v>
      </c>
      <c r="H48" s="96">
        <v>0</v>
      </c>
      <c r="I48" s="45"/>
      <c r="J48" s="45">
        <v>300</v>
      </c>
      <c r="K48" s="97">
        <f t="shared" si="19"/>
        <v>4800</v>
      </c>
      <c r="L48" s="51">
        <f t="shared" si="11"/>
        <v>4400</v>
      </c>
      <c r="M48" s="52">
        <f t="shared" si="12"/>
        <v>53.332783999999997</v>
      </c>
      <c r="N48" s="52">
        <f t="shared" si="13"/>
        <v>426.66227199999997</v>
      </c>
      <c r="O48" s="52">
        <f t="shared" si="14"/>
        <v>533.28</v>
      </c>
      <c r="P48" s="52">
        <f t="shared" si="15"/>
        <v>399.99839999999995</v>
      </c>
      <c r="Q48" s="52">
        <f t="shared" si="16"/>
        <v>213.33113599999999</v>
      </c>
      <c r="R48" s="852">
        <f t="shared" si="17"/>
        <v>1626.6045919999999</v>
      </c>
      <c r="S48" s="46"/>
      <c r="T48" s="855">
        <f t="shared" si="18"/>
        <v>6026.6045919999997</v>
      </c>
      <c r="U48" s="42"/>
    </row>
    <row r="49" spans="1:21" s="35" customFormat="1" ht="26.25" customHeight="1" x14ac:dyDescent="0.2">
      <c r="A49" s="87" t="s">
        <v>1030</v>
      </c>
      <c r="B49" s="91">
        <v>1</v>
      </c>
      <c r="C49" s="91"/>
      <c r="D49" s="91">
        <v>220</v>
      </c>
      <c r="E49" s="92">
        <v>7162.26</v>
      </c>
      <c r="F49" s="95">
        <f t="shared" si="0"/>
        <v>7162.26</v>
      </c>
      <c r="G49" s="45">
        <v>0</v>
      </c>
      <c r="H49" s="96">
        <v>0</v>
      </c>
      <c r="I49" s="45"/>
      <c r="J49" s="45">
        <v>477</v>
      </c>
      <c r="K49" s="97">
        <f t="shared" si="19"/>
        <v>7639.26</v>
      </c>
      <c r="L49" s="51">
        <f t="shared" si="11"/>
        <v>7002.6550000000007</v>
      </c>
      <c r="M49" s="52">
        <f t="shared" si="12"/>
        <v>84.87979239580001</v>
      </c>
      <c r="N49" s="52">
        <f t="shared" si="13"/>
        <v>679.03833916640008</v>
      </c>
      <c r="O49" s="52">
        <f t="shared" si="14"/>
        <v>848.72178599999995</v>
      </c>
      <c r="P49" s="52">
        <f t="shared" si="15"/>
        <v>636.60245357999997</v>
      </c>
      <c r="Q49" s="52">
        <f t="shared" si="16"/>
        <v>339.51916958320004</v>
      </c>
      <c r="R49" s="852">
        <f t="shared" si="17"/>
        <v>2588.7615407253998</v>
      </c>
      <c r="S49" s="46"/>
      <c r="T49" s="855">
        <f t="shared" si="18"/>
        <v>9591.4165407254004</v>
      </c>
      <c r="U49" s="42"/>
    </row>
    <row r="50" spans="1:21" s="35" customFormat="1" ht="26.25" customHeight="1" x14ac:dyDescent="0.2">
      <c r="A50" s="87" t="s">
        <v>1031</v>
      </c>
      <c r="B50" s="91">
        <v>4</v>
      </c>
      <c r="C50" s="91"/>
      <c r="D50" s="91">
        <v>180</v>
      </c>
      <c r="E50" s="92">
        <v>2148.65</v>
      </c>
      <c r="F50" s="95">
        <f t="shared" si="0"/>
        <v>8594.6</v>
      </c>
      <c r="G50" s="45">
        <v>596.84722222222217</v>
      </c>
      <c r="H50" s="96">
        <v>1026</v>
      </c>
      <c r="I50" s="45"/>
      <c r="J50" s="45">
        <v>716.2166666666667</v>
      </c>
      <c r="K50" s="97">
        <f t="shared" si="19"/>
        <v>10933.66388888889</v>
      </c>
      <c r="L50" s="51">
        <f t="shared" si="11"/>
        <v>10022.525231481482</v>
      </c>
      <c r="M50" s="52">
        <f t="shared" si="12"/>
        <v>121.48390302389816</v>
      </c>
      <c r="N50" s="52">
        <f t="shared" si="13"/>
        <v>971.87122419118532</v>
      </c>
      <c r="O50" s="52">
        <f t="shared" si="14"/>
        <v>1214.7300580555557</v>
      </c>
      <c r="P50" s="52">
        <f t="shared" si="15"/>
        <v>911.13501285277778</v>
      </c>
      <c r="Q50" s="52">
        <f t="shared" si="16"/>
        <v>485.93561209559266</v>
      </c>
      <c r="R50" s="852">
        <f t="shared" si="17"/>
        <v>3705.1558102190097</v>
      </c>
      <c r="S50" s="46"/>
      <c r="T50" s="855">
        <f t="shared" si="18"/>
        <v>13727.681041700493</v>
      </c>
      <c r="U50" s="42"/>
    </row>
    <row r="51" spans="1:21" s="35" customFormat="1" ht="26.25" customHeight="1" x14ac:dyDescent="0.2">
      <c r="A51" s="87" t="s">
        <v>1031</v>
      </c>
      <c r="B51" s="91">
        <v>0</v>
      </c>
      <c r="C51" s="91"/>
      <c r="D51" s="91">
        <v>220</v>
      </c>
      <c r="E51" s="92">
        <v>0</v>
      </c>
      <c r="F51" s="95">
        <f t="shared" si="0"/>
        <v>0</v>
      </c>
      <c r="G51" s="45">
        <v>0</v>
      </c>
      <c r="H51" s="96">
        <v>0</v>
      </c>
      <c r="I51" s="45"/>
      <c r="J51" s="45"/>
      <c r="K51" s="97">
        <v>0</v>
      </c>
      <c r="L51" s="51">
        <f t="shared" si="11"/>
        <v>0</v>
      </c>
      <c r="M51" s="52">
        <f t="shared" si="12"/>
        <v>0</v>
      </c>
      <c r="N51" s="52">
        <f t="shared" si="13"/>
        <v>0</v>
      </c>
      <c r="O51" s="52">
        <f t="shared" si="14"/>
        <v>0</v>
      </c>
      <c r="P51" s="52">
        <f t="shared" si="15"/>
        <v>0</v>
      </c>
      <c r="Q51" s="52">
        <f t="shared" si="16"/>
        <v>0</v>
      </c>
      <c r="R51" s="852">
        <f t="shared" si="17"/>
        <v>0</v>
      </c>
      <c r="S51" s="46"/>
      <c r="T51" s="855">
        <f t="shared" si="18"/>
        <v>0</v>
      </c>
      <c r="U51" s="42"/>
    </row>
    <row r="52" spans="1:21" s="35" customFormat="1" ht="26.25" customHeight="1" x14ac:dyDescent="0.2">
      <c r="A52" s="87" t="s">
        <v>1032</v>
      </c>
      <c r="B52" s="91">
        <v>1</v>
      </c>
      <c r="C52" s="91"/>
      <c r="D52" s="91">
        <v>220</v>
      </c>
      <c r="E52" s="92">
        <v>1561.42</v>
      </c>
      <c r="F52" s="95">
        <f t="shared" si="0"/>
        <v>1561.42</v>
      </c>
      <c r="G52" s="45">
        <v>0</v>
      </c>
      <c r="H52" s="96">
        <v>0</v>
      </c>
      <c r="I52" s="45"/>
      <c r="J52" s="45">
        <v>104.09466666666667</v>
      </c>
      <c r="K52" s="97">
        <f>SUM(F52:J52)</f>
        <v>1665.5146666666667</v>
      </c>
      <c r="L52" s="51">
        <f t="shared" si="11"/>
        <v>1526.7217777777778</v>
      </c>
      <c r="M52" s="52">
        <f t="shared" si="12"/>
        <v>18.505527909617779</v>
      </c>
      <c r="N52" s="52">
        <f t="shared" si="13"/>
        <v>148.04422327694223</v>
      </c>
      <c r="O52" s="52">
        <f t="shared" si="14"/>
        <v>185.03867946666665</v>
      </c>
      <c r="P52" s="52">
        <f t="shared" si="15"/>
        <v>138.79233371733332</v>
      </c>
      <c r="Q52" s="52">
        <f t="shared" si="16"/>
        <v>74.022111638471117</v>
      </c>
      <c r="R52" s="852">
        <f t="shared" si="17"/>
        <v>564.40287600903105</v>
      </c>
      <c r="S52" s="46"/>
      <c r="T52" s="855">
        <f t="shared" si="18"/>
        <v>2091.1246537868087</v>
      </c>
      <c r="U52" s="42"/>
    </row>
    <row r="53" spans="1:21" s="35" customFormat="1" ht="26.25" customHeight="1" x14ac:dyDescent="0.2">
      <c r="A53" s="87" t="s">
        <v>1033</v>
      </c>
      <c r="B53" s="91">
        <v>5</v>
      </c>
      <c r="C53" s="91"/>
      <c r="D53" s="91">
        <v>125</v>
      </c>
      <c r="E53" s="92">
        <v>506.4</v>
      </c>
      <c r="F53" s="95">
        <f t="shared" si="0"/>
        <v>2532</v>
      </c>
      <c r="G53" s="45">
        <v>0</v>
      </c>
      <c r="H53" s="96">
        <v>0</v>
      </c>
      <c r="I53" s="45"/>
      <c r="J53" s="45">
        <v>168.8</v>
      </c>
      <c r="K53" s="97">
        <f>SUM(F53:J53)</f>
        <v>2700.8</v>
      </c>
      <c r="L53" s="51">
        <f t="shared" si="11"/>
        <v>2475.7333333333336</v>
      </c>
      <c r="M53" s="52">
        <f t="shared" si="12"/>
        <v>30.008579797333336</v>
      </c>
      <c r="N53" s="52">
        <f t="shared" si="13"/>
        <v>240.06863837866669</v>
      </c>
      <c r="O53" s="52">
        <f t="shared" si="14"/>
        <v>300.05887999999999</v>
      </c>
      <c r="P53" s="52">
        <f t="shared" si="15"/>
        <v>225.0657664</v>
      </c>
      <c r="Q53" s="52">
        <f t="shared" si="16"/>
        <v>120.03431918933335</v>
      </c>
      <c r="R53" s="852">
        <f t="shared" si="17"/>
        <v>915.23618376533341</v>
      </c>
      <c r="S53" s="46"/>
      <c r="T53" s="855">
        <f t="shared" si="18"/>
        <v>3390.969517098667</v>
      </c>
      <c r="U53" s="42"/>
    </row>
    <row r="54" spans="1:21" s="35" customFormat="1" ht="26.25" customHeight="1" x14ac:dyDescent="0.2">
      <c r="A54" s="87" t="s">
        <v>1034</v>
      </c>
      <c r="B54" s="91">
        <v>1</v>
      </c>
      <c r="C54" s="91"/>
      <c r="D54" s="91">
        <v>220</v>
      </c>
      <c r="E54" s="92">
        <v>2342.0300000000002</v>
      </c>
      <c r="F54" s="95">
        <f t="shared" si="0"/>
        <v>2342.0300000000002</v>
      </c>
      <c r="G54" s="45">
        <v>0</v>
      </c>
      <c r="H54" s="96">
        <v>0</v>
      </c>
      <c r="I54" s="45"/>
      <c r="J54" s="45">
        <v>156.13533333333334</v>
      </c>
      <c r="K54" s="97">
        <f>SUM(F54:J54)</f>
        <v>2498.1653333333334</v>
      </c>
      <c r="L54" s="51">
        <f t="shared" si="11"/>
        <v>2289.9848888888891</v>
      </c>
      <c r="M54" s="52">
        <f t="shared" si="12"/>
        <v>27.757106691448893</v>
      </c>
      <c r="N54" s="52">
        <f t="shared" si="13"/>
        <v>222.05685353159114</v>
      </c>
      <c r="O54" s="52">
        <f t="shared" si="14"/>
        <v>277.54616853333329</v>
      </c>
      <c r="P54" s="52">
        <f t="shared" si="15"/>
        <v>208.17961172266664</v>
      </c>
      <c r="Q54" s="52">
        <f t="shared" si="16"/>
        <v>111.02842676579557</v>
      </c>
      <c r="R54" s="852">
        <f t="shared" si="17"/>
        <v>846.56816724483554</v>
      </c>
      <c r="S54" s="46"/>
      <c r="T54" s="855">
        <f t="shared" si="18"/>
        <v>3136.5530561337246</v>
      </c>
      <c r="U54" s="42"/>
    </row>
    <row r="55" spans="1:21" s="35" customFormat="1" ht="26.25" customHeight="1" x14ac:dyDescent="0.2">
      <c r="A55" s="87" t="s">
        <v>1035</v>
      </c>
      <c r="B55" s="91">
        <v>1</v>
      </c>
      <c r="C55" s="91"/>
      <c r="D55" s="91">
        <v>75</v>
      </c>
      <c r="E55" s="92">
        <v>8567.86</v>
      </c>
      <c r="F55" s="95">
        <f t="shared" si="0"/>
        <v>8567.86</v>
      </c>
      <c r="G55" s="45">
        <v>0</v>
      </c>
      <c r="H55" s="96">
        <v>205.2</v>
      </c>
      <c r="I55" s="45"/>
      <c r="J55" s="45">
        <v>571.19066666666674</v>
      </c>
      <c r="K55" s="97">
        <f>SUM(F55:J55)</f>
        <v>9344.2506666666686</v>
      </c>
      <c r="L55" s="51">
        <f t="shared" si="11"/>
        <v>8565.5631111111124</v>
      </c>
      <c r="M55" s="52">
        <f t="shared" si="12"/>
        <v>103.82393800983112</v>
      </c>
      <c r="N55" s="52">
        <f t="shared" si="13"/>
        <v>830.591504078649</v>
      </c>
      <c r="O55" s="52">
        <f t="shared" si="14"/>
        <v>1038.1462490666668</v>
      </c>
      <c r="P55" s="52">
        <f t="shared" si="15"/>
        <v>778.68444080533345</v>
      </c>
      <c r="Q55" s="52">
        <f t="shared" si="16"/>
        <v>415.2957520393245</v>
      </c>
      <c r="R55" s="852">
        <f t="shared" si="17"/>
        <v>3166.5418839998047</v>
      </c>
      <c r="S55" s="46"/>
      <c r="T55" s="855">
        <f t="shared" si="18"/>
        <v>11732.104995110916</v>
      </c>
      <c r="U55" s="42"/>
    </row>
    <row r="56" spans="1:21" s="35" customFormat="1" ht="26.25" customHeight="1" x14ac:dyDescent="0.2">
      <c r="A56" s="87" t="s">
        <v>1036</v>
      </c>
      <c r="B56" s="91">
        <v>2</v>
      </c>
      <c r="C56" s="91"/>
      <c r="D56" s="91">
        <v>180</v>
      </c>
      <c r="E56" s="92">
        <v>1874.21</v>
      </c>
      <c r="F56" s="95">
        <f t="shared" si="0"/>
        <v>3748.42</v>
      </c>
      <c r="G56" s="45">
        <v>0</v>
      </c>
      <c r="H56" s="96">
        <v>410.4</v>
      </c>
      <c r="I56" s="45"/>
      <c r="J56" s="45">
        <v>249.89466666666667</v>
      </c>
      <c r="K56" s="97">
        <f>SUM(F56:J56)</f>
        <v>4408.7146666666667</v>
      </c>
      <c r="L56" s="51">
        <f t="shared" si="11"/>
        <v>4041.3217777777777</v>
      </c>
      <c r="M56" s="52">
        <f t="shared" si="12"/>
        <v>48.985213965617781</v>
      </c>
      <c r="N56" s="52">
        <f t="shared" si="13"/>
        <v>391.88171172494225</v>
      </c>
      <c r="O56" s="52">
        <f t="shared" si="14"/>
        <v>489.80819946666662</v>
      </c>
      <c r="P56" s="52">
        <f t="shared" si="15"/>
        <v>367.39141931733332</v>
      </c>
      <c r="Q56" s="52">
        <f t="shared" si="16"/>
        <v>195.94085586247112</v>
      </c>
      <c r="R56" s="852">
        <f t="shared" si="17"/>
        <v>1494.0074003370312</v>
      </c>
      <c r="S56" s="46"/>
      <c r="T56" s="855">
        <f t="shared" si="18"/>
        <v>5535.3291781148091</v>
      </c>
      <c r="U56" s="42"/>
    </row>
    <row r="57" spans="1:21" s="35" customFormat="1" ht="26.25" customHeight="1" x14ac:dyDescent="0.2">
      <c r="A57" s="87" t="s">
        <v>1036</v>
      </c>
      <c r="B57" s="91">
        <v>0</v>
      </c>
      <c r="C57" s="91"/>
      <c r="D57" s="91">
        <v>220</v>
      </c>
      <c r="E57" s="92">
        <v>0</v>
      </c>
      <c r="F57" s="95">
        <f t="shared" si="0"/>
        <v>0</v>
      </c>
      <c r="G57" s="45">
        <v>0</v>
      </c>
      <c r="H57" s="96">
        <v>0</v>
      </c>
      <c r="I57" s="45"/>
      <c r="J57" s="45"/>
      <c r="K57" s="97">
        <v>0</v>
      </c>
      <c r="L57" s="51">
        <f t="shared" si="11"/>
        <v>0</v>
      </c>
      <c r="M57" s="52">
        <f t="shared" si="12"/>
        <v>0</v>
      </c>
      <c r="N57" s="52">
        <f t="shared" si="13"/>
        <v>0</v>
      </c>
      <c r="O57" s="52">
        <f t="shared" si="14"/>
        <v>0</v>
      </c>
      <c r="P57" s="52">
        <f t="shared" si="15"/>
        <v>0</v>
      </c>
      <c r="Q57" s="52">
        <f t="shared" si="16"/>
        <v>0</v>
      </c>
      <c r="R57" s="852">
        <f t="shared" si="17"/>
        <v>0</v>
      </c>
      <c r="S57" s="46"/>
      <c r="T57" s="855">
        <f t="shared" si="18"/>
        <v>0</v>
      </c>
      <c r="U57" s="42"/>
    </row>
    <row r="58" spans="1:21" s="35" customFormat="1" ht="26.25" customHeight="1" x14ac:dyDescent="0.2">
      <c r="A58" s="87" t="s">
        <v>1037</v>
      </c>
      <c r="B58" s="91">
        <v>2</v>
      </c>
      <c r="C58" s="91"/>
      <c r="D58" s="91">
        <v>180</v>
      </c>
      <c r="E58" s="92">
        <v>2578.38</v>
      </c>
      <c r="F58" s="95">
        <f t="shared" si="0"/>
        <v>5156.76</v>
      </c>
      <c r="G58" s="45">
        <v>0</v>
      </c>
      <c r="H58" s="96">
        <v>615.59999999999991</v>
      </c>
      <c r="I58" s="45"/>
      <c r="J58" s="45">
        <f>515.676/3*2</f>
        <v>343.78400000000005</v>
      </c>
      <c r="K58" s="97">
        <f>SUM(F58:J58)</f>
        <v>6116.1440000000002</v>
      </c>
      <c r="L58" s="51">
        <f t="shared" si="11"/>
        <v>5606.4653333333335</v>
      </c>
      <c r="M58" s="52">
        <f t="shared" si="12"/>
        <v>67.956455596853331</v>
      </c>
      <c r="N58" s="52">
        <f t="shared" si="13"/>
        <v>543.65164477482665</v>
      </c>
      <c r="O58" s="52">
        <f t="shared" si="14"/>
        <v>679.50359839999999</v>
      </c>
      <c r="P58" s="52">
        <f t="shared" si="15"/>
        <v>509.67662795199993</v>
      </c>
      <c r="Q58" s="52">
        <f t="shared" si="16"/>
        <v>271.82582238741333</v>
      </c>
      <c r="R58" s="852">
        <f t="shared" si="17"/>
        <v>2072.6141491110934</v>
      </c>
      <c r="S58" s="46"/>
      <c r="T58" s="855">
        <f t="shared" si="18"/>
        <v>7679.0794824444274</v>
      </c>
      <c r="U58" s="42"/>
    </row>
    <row r="59" spans="1:21" s="35" customFormat="1" ht="26.25" customHeight="1" x14ac:dyDescent="0.2">
      <c r="A59" s="87" t="s">
        <v>1038</v>
      </c>
      <c r="B59" s="91">
        <v>1</v>
      </c>
      <c r="C59" s="91"/>
      <c r="D59" s="91">
        <v>220</v>
      </c>
      <c r="E59" s="92">
        <v>2124.94</v>
      </c>
      <c r="F59" s="95">
        <f t="shared" si="0"/>
        <v>2124.94</v>
      </c>
      <c r="G59" s="45">
        <v>0</v>
      </c>
      <c r="H59" s="96">
        <v>0</v>
      </c>
      <c r="I59" s="45"/>
      <c r="J59" s="45">
        <v>141.66266666666667</v>
      </c>
      <c r="K59" s="97">
        <f>SUM(F59:J59)</f>
        <v>2266.6026666666667</v>
      </c>
      <c r="L59" s="51">
        <f t="shared" si="11"/>
        <v>2077.719111111111</v>
      </c>
      <c r="M59" s="52">
        <f t="shared" si="12"/>
        <v>25.184214673991111</v>
      </c>
      <c r="N59" s="52">
        <f t="shared" si="13"/>
        <v>201.47371739192889</v>
      </c>
      <c r="O59" s="52">
        <f t="shared" si="14"/>
        <v>251.81955626666664</v>
      </c>
      <c r="P59" s="52">
        <f t="shared" si="15"/>
        <v>188.88280002133331</v>
      </c>
      <c r="Q59" s="52">
        <f t="shared" si="16"/>
        <v>100.73685869596444</v>
      </c>
      <c r="R59" s="852">
        <f t="shared" si="17"/>
        <v>768.09714704988437</v>
      </c>
      <c r="S59" s="46"/>
      <c r="T59" s="855">
        <f t="shared" si="18"/>
        <v>2845.8162581609954</v>
      </c>
      <c r="U59" s="42"/>
    </row>
    <row r="60" spans="1:21" s="35" customFormat="1" ht="26.25" customHeight="1" x14ac:dyDescent="0.2">
      <c r="A60" s="87" t="s">
        <v>1039</v>
      </c>
      <c r="B60" s="91">
        <v>0</v>
      </c>
      <c r="C60" s="91"/>
      <c r="D60" s="91">
        <v>220</v>
      </c>
      <c r="E60" s="92">
        <v>0</v>
      </c>
      <c r="F60" s="95">
        <f t="shared" si="0"/>
        <v>0</v>
      </c>
      <c r="G60" s="45">
        <v>0</v>
      </c>
      <c r="H60" s="96">
        <v>0</v>
      </c>
      <c r="I60" s="45"/>
      <c r="J60" s="45"/>
      <c r="K60" s="97">
        <v>0</v>
      </c>
      <c r="L60" s="51">
        <f t="shared" si="11"/>
        <v>0</v>
      </c>
      <c r="M60" s="52">
        <f t="shared" si="12"/>
        <v>0</v>
      </c>
      <c r="N60" s="52">
        <f t="shared" si="13"/>
        <v>0</v>
      </c>
      <c r="O60" s="52">
        <f t="shared" si="14"/>
        <v>0</v>
      </c>
      <c r="P60" s="52">
        <f t="shared" si="15"/>
        <v>0</v>
      </c>
      <c r="Q60" s="52">
        <f t="shared" si="16"/>
        <v>0</v>
      </c>
      <c r="R60" s="852">
        <f t="shared" si="17"/>
        <v>0</v>
      </c>
      <c r="S60" s="46"/>
      <c r="T60" s="855">
        <f t="shared" si="18"/>
        <v>0</v>
      </c>
      <c r="U60" s="42"/>
    </row>
    <row r="61" spans="1:21" s="35" customFormat="1" ht="26.25" customHeight="1" x14ac:dyDescent="0.2">
      <c r="A61" s="87" t="s">
        <v>1040</v>
      </c>
      <c r="B61" s="91">
        <v>0</v>
      </c>
      <c r="C61" s="91"/>
      <c r="D61" s="91">
        <v>220</v>
      </c>
      <c r="E61" s="92">
        <v>2422.3200000000002</v>
      </c>
      <c r="F61" s="95">
        <f t="shared" si="0"/>
        <v>0</v>
      </c>
      <c r="G61" s="45">
        <v>0</v>
      </c>
      <c r="H61" s="96">
        <v>0</v>
      </c>
      <c r="I61" s="45"/>
      <c r="J61" s="45">
        <v>0</v>
      </c>
      <c r="K61" s="97">
        <f>SUM(F61:J61)</f>
        <v>0</v>
      </c>
      <c r="L61" s="51">
        <f t="shared" si="11"/>
        <v>0</v>
      </c>
      <c r="M61" s="52">
        <f t="shared" si="12"/>
        <v>0</v>
      </c>
      <c r="N61" s="52">
        <f t="shared" si="13"/>
        <v>0</v>
      </c>
      <c r="O61" s="52">
        <f t="shared" si="14"/>
        <v>0</v>
      </c>
      <c r="P61" s="52">
        <f t="shared" si="15"/>
        <v>0</v>
      </c>
      <c r="Q61" s="52">
        <f t="shared" si="16"/>
        <v>0</v>
      </c>
      <c r="R61" s="852">
        <f t="shared" si="17"/>
        <v>0</v>
      </c>
      <c r="S61" s="46"/>
      <c r="T61" s="855">
        <f t="shared" si="18"/>
        <v>0</v>
      </c>
      <c r="U61" s="42"/>
    </row>
    <row r="62" spans="1:21" s="35" customFormat="1" ht="26.25" customHeight="1" x14ac:dyDescent="0.2">
      <c r="A62" s="87" t="s">
        <v>1041</v>
      </c>
      <c r="B62" s="91">
        <v>8</v>
      </c>
      <c r="C62" s="91"/>
      <c r="D62" s="91">
        <v>180</v>
      </c>
      <c r="E62" s="92">
        <v>1536.37</v>
      </c>
      <c r="F62" s="95">
        <f t="shared" si="0"/>
        <v>12290.96</v>
      </c>
      <c r="G62" s="45">
        <v>1024.2466666666667</v>
      </c>
      <c r="H62" s="96">
        <v>0</v>
      </c>
      <c r="I62" s="45"/>
      <c r="J62" s="45">
        <v>819.39733333333322</v>
      </c>
      <c r="K62" s="97">
        <f>SUM(F62:J62)</f>
        <v>14134.603999999998</v>
      </c>
      <c r="L62" s="51">
        <f t="shared" si="11"/>
        <v>12956.720333333331</v>
      </c>
      <c r="M62" s="52">
        <f t="shared" si="12"/>
        <v>157.04953792865331</v>
      </c>
      <c r="N62" s="52">
        <f t="shared" si="13"/>
        <v>1256.3963034292265</v>
      </c>
      <c r="O62" s="52">
        <f t="shared" si="14"/>
        <v>1570.3545043999995</v>
      </c>
      <c r="P62" s="52">
        <f t="shared" si="15"/>
        <v>1177.8789551319996</v>
      </c>
      <c r="Q62" s="52">
        <f t="shared" si="16"/>
        <v>628.19815171461323</v>
      </c>
      <c r="R62" s="852">
        <f t="shared" si="17"/>
        <v>4789.8774526044917</v>
      </c>
      <c r="S62" s="46"/>
      <c r="T62" s="855">
        <f t="shared" si="18"/>
        <v>17746.597785937822</v>
      </c>
      <c r="U62" s="42"/>
    </row>
    <row r="63" spans="1:21" s="35" customFormat="1" ht="26.25" customHeight="1" x14ac:dyDescent="0.2">
      <c r="A63" s="87" t="s">
        <v>1042</v>
      </c>
      <c r="B63" s="91">
        <v>0</v>
      </c>
      <c r="C63" s="91"/>
      <c r="D63" s="91">
        <v>220</v>
      </c>
      <c r="E63" s="92">
        <v>3581.09</v>
      </c>
      <c r="F63" s="95">
        <f t="shared" si="0"/>
        <v>0</v>
      </c>
      <c r="G63" s="45">
        <v>0</v>
      </c>
      <c r="H63" s="96">
        <v>0</v>
      </c>
      <c r="I63" s="45"/>
      <c r="J63" s="45">
        <v>0</v>
      </c>
      <c r="K63" s="97">
        <f>SUM(F63:J63)</f>
        <v>0</v>
      </c>
      <c r="L63" s="51">
        <f t="shared" si="11"/>
        <v>0</v>
      </c>
      <c r="M63" s="52">
        <f t="shared" si="12"/>
        <v>0</v>
      </c>
      <c r="N63" s="52">
        <f t="shared" si="13"/>
        <v>0</v>
      </c>
      <c r="O63" s="52">
        <f t="shared" si="14"/>
        <v>0</v>
      </c>
      <c r="P63" s="52">
        <f t="shared" si="15"/>
        <v>0</v>
      </c>
      <c r="Q63" s="52">
        <f t="shared" si="16"/>
        <v>0</v>
      </c>
      <c r="R63" s="852">
        <f t="shared" si="17"/>
        <v>0</v>
      </c>
      <c r="S63" s="46"/>
      <c r="T63" s="855">
        <f t="shared" si="18"/>
        <v>0</v>
      </c>
      <c r="U63" s="42"/>
    </row>
    <row r="64" spans="1:21" s="35" customFormat="1" ht="26.25" customHeight="1" x14ac:dyDescent="0.2">
      <c r="A64" s="87" t="s">
        <v>1043</v>
      </c>
      <c r="B64" s="91">
        <v>1</v>
      </c>
      <c r="C64" s="91"/>
      <c r="D64" s="91">
        <v>220</v>
      </c>
      <c r="E64" s="92">
        <v>4174.83</v>
      </c>
      <c r="F64" s="95">
        <f t="shared" si="0"/>
        <v>4174.83</v>
      </c>
      <c r="G64" s="45">
        <v>0</v>
      </c>
      <c r="H64" s="96">
        <v>0</v>
      </c>
      <c r="I64" s="45"/>
      <c r="J64" s="45">
        <v>278.322</v>
      </c>
      <c r="K64" s="97">
        <f>SUM(F64:J64)</f>
        <v>4453.152</v>
      </c>
      <c r="L64" s="51">
        <f t="shared" si="11"/>
        <v>4082.056</v>
      </c>
      <c r="M64" s="52">
        <f t="shared" si="12"/>
        <v>49.478957028159996</v>
      </c>
      <c r="N64" s="52">
        <f t="shared" si="13"/>
        <v>395.83165622527997</v>
      </c>
      <c r="O64" s="52">
        <f t="shared" si="14"/>
        <v>494.74518719999998</v>
      </c>
      <c r="P64" s="52">
        <f t="shared" si="15"/>
        <v>371.09451561599997</v>
      </c>
      <c r="Q64" s="52">
        <f t="shared" si="16"/>
        <v>197.91582811263999</v>
      </c>
      <c r="R64" s="852">
        <f t="shared" si="17"/>
        <v>1509.0661441820798</v>
      </c>
      <c r="S64" s="46"/>
      <c r="T64" s="855">
        <f t="shared" si="18"/>
        <v>5591.1221441820799</v>
      </c>
      <c r="U64" s="42"/>
    </row>
    <row r="65" spans="1:21" s="35" customFormat="1" ht="26.25" customHeight="1" x14ac:dyDescent="0.2">
      <c r="A65" s="87" t="s">
        <v>1044</v>
      </c>
      <c r="B65" s="91">
        <v>1</v>
      </c>
      <c r="C65" s="91"/>
      <c r="D65" s="91">
        <v>220</v>
      </c>
      <c r="E65" s="92">
        <v>3778.06</v>
      </c>
      <c r="F65" s="95">
        <f t="shared" si="0"/>
        <v>3778.06</v>
      </c>
      <c r="G65" s="45">
        <v>0</v>
      </c>
      <c r="H65" s="96">
        <v>0</v>
      </c>
      <c r="I65" s="45"/>
      <c r="J65" s="45">
        <v>251.87066666666666</v>
      </c>
      <c r="K65" s="97">
        <f>SUM(F65:J65)</f>
        <v>4029.9306666666666</v>
      </c>
      <c r="L65" s="51">
        <f t="shared" si="11"/>
        <v>3694.103111111111</v>
      </c>
      <c r="M65" s="52">
        <f t="shared" si="12"/>
        <v>44.77654620423111</v>
      </c>
      <c r="N65" s="52">
        <f t="shared" si="13"/>
        <v>358.21236963384888</v>
      </c>
      <c r="O65" s="52">
        <f t="shared" si="14"/>
        <v>447.7252970666666</v>
      </c>
      <c r="P65" s="52">
        <f t="shared" si="15"/>
        <v>335.82621224533329</v>
      </c>
      <c r="Q65" s="52">
        <f t="shared" si="16"/>
        <v>179.10618481692444</v>
      </c>
      <c r="R65" s="852">
        <f t="shared" si="17"/>
        <v>1365.6466099670045</v>
      </c>
      <c r="S65" s="46"/>
      <c r="T65" s="855">
        <f t="shared" si="18"/>
        <v>5059.7497210781157</v>
      </c>
      <c r="U65" s="42"/>
    </row>
    <row r="66" spans="1:21" s="35" customFormat="1" ht="26.25" customHeight="1" x14ac:dyDescent="0.2">
      <c r="A66" s="87" t="s">
        <v>1045</v>
      </c>
      <c r="B66" s="91">
        <v>0</v>
      </c>
      <c r="C66" s="91"/>
      <c r="D66" s="91">
        <v>220</v>
      </c>
      <c r="E66" s="92">
        <v>0</v>
      </c>
      <c r="F66" s="95">
        <f t="shared" si="0"/>
        <v>0</v>
      </c>
      <c r="G66" s="45">
        <v>0</v>
      </c>
      <c r="H66" s="96">
        <v>0</v>
      </c>
      <c r="I66" s="45"/>
      <c r="J66" s="45"/>
      <c r="K66" s="97">
        <v>0</v>
      </c>
      <c r="L66" s="51">
        <f t="shared" si="11"/>
        <v>0</v>
      </c>
      <c r="M66" s="52">
        <f t="shared" si="12"/>
        <v>0</v>
      </c>
      <c r="N66" s="52">
        <f t="shared" si="13"/>
        <v>0</v>
      </c>
      <c r="O66" s="52">
        <f t="shared" si="14"/>
        <v>0</v>
      </c>
      <c r="P66" s="52">
        <f t="shared" si="15"/>
        <v>0</v>
      </c>
      <c r="Q66" s="52">
        <f t="shared" si="16"/>
        <v>0</v>
      </c>
      <c r="R66" s="852">
        <f t="shared" si="17"/>
        <v>0</v>
      </c>
      <c r="S66" s="46"/>
      <c r="T66" s="855">
        <f t="shared" si="18"/>
        <v>0</v>
      </c>
      <c r="U66" s="42"/>
    </row>
    <row r="67" spans="1:21" s="35" customFormat="1" ht="26.25" customHeight="1" x14ac:dyDescent="0.2">
      <c r="A67" s="87" t="s">
        <v>1046</v>
      </c>
      <c r="B67" s="91">
        <v>2</v>
      </c>
      <c r="C67" s="91"/>
      <c r="D67" s="91">
        <v>180</v>
      </c>
      <c r="E67" s="92">
        <v>2720.71</v>
      </c>
      <c r="F67" s="95">
        <f t="shared" ref="F67:F81" si="20">E67*B67</f>
        <v>5441.42</v>
      </c>
      <c r="G67" s="45">
        <v>906.90333333333331</v>
      </c>
      <c r="H67" s="96">
        <v>410.4</v>
      </c>
      <c r="I67" s="45"/>
      <c r="J67" s="45">
        <v>1169.9053000000001</v>
      </c>
      <c r="K67" s="97">
        <f t="shared" ref="K67:K79" si="21">SUM(F67:J67)</f>
        <v>7928.6286333333337</v>
      </c>
      <c r="L67" s="51">
        <f t="shared" si="11"/>
        <v>7267.9095805555562</v>
      </c>
      <c r="M67" s="52">
        <f t="shared" si="12"/>
        <v>88.094966316204562</v>
      </c>
      <c r="N67" s="52">
        <f t="shared" si="13"/>
        <v>704.7597305296365</v>
      </c>
      <c r="O67" s="52">
        <f t="shared" si="14"/>
        <v>880.87064116333329</v>
      </c>
      <c r="P67" s="52">
        <f t="shared" si="15"/>
        <v>660.71640990156664</v>
      </c>
      <c r="Q67" s="52">
        <f t="shared" si="16"/>
        <v>352.37986526481825</v>
      </c>
      <c r="R67" s="852">
        <f t="shared" si="17"/>
        <v>2686.8216131755594</v>
      </c>
      <c r="S67" s="46"/>
      <c r="T67" s="855">
        <f t="shared" si="18"/>
        <v>9954.7311937311151</v>
      </c>
      <c r="U67" s="42"/>
    </row>
    <row r="68" spans="1:21" s="35" customFormat="1" ht="26.25" customHeight="1" x14ac:dyDescent="0.2">
      <c r="A68" s="87" t="s">
        <v>1046</v>
      </c>
      <c r="B68" s="91">
        <v>3</v>
      </c>
      <c r="C68" s="91"/>
      <c r="D68" s="91">
        <v>220</v>
      </c>
      <c r="E68" s="92">
        <v>3325.32</v>
      </c>
      <c r="F68" s="95">
        <f t="shared" si="20"/>
        <v>9975.9600000000009</v>
      </c>
      <c r="G68" s="45">
        <v>0</v>
      </c>
      <c r="H68" s="96">
        <v>820.8</v>
      </c>
      <c r="I68" s="45"/>
      <c r="J68" s="45">
        <f>3059.2944/4*3</f>
        <v>2294.4708000000001</v>
      </c>
      <c r="K68" s="97">
        <f t="shared" si="21"/>
        <v>13091.230800000001</v>
      </c>
      <c r="L68" s="51">
        <f t="shared" si="11"/>
        <v>12000.294900000003</v>
      </c>
      <c r="M68" s="52">
        <f t="shared" si="12"/>
        <v>145.45662178136402</v>
      </c>
      <c r="N68" s="52">
        <f t="shared" si="13"/>
        <v>1163.6529742509122</v>
      </c>
      <c r="O68" s="52">
        <f t="shared" si="14"/>
        <v>1454.43574188</v>
      </c>
      <c r="P68" s="52">
        <f t="shared" si="15"/>
        <v>1090.9315362564</v>
      </c>
      <c r="Q68" s="52">
        <f t="shared" si="16"/>
        <v>581.82648712545608</v>
      </c>
      <c r="R68" s="852">
        <f t="shared" si="17"/>
        <v>4436.3033612941326</v>
      </c>
      <c r="S68" s="46"/>
      <c r="T68" s="855">
        <f t="shared" si="18"/>
        <v>16436.598261294137</v>
      </c>
      <c r="U68" s="42"/>
    </row>
    <row r="69" spans="1:21" s="35" customFormat="1" ht="26.25" customHeight="1" x14ac:dyDescent="0.2">
      <c r="A69" s="87" t="s">
        <v>1047</v>
      </c>
      <c r="B69" s="91">
        <v>1</v>
      </c>
      <c r="C69" s="91"/>
      <c r="D69" s="91">
        <v>220</v>
      </c>
      <c r="E69" s="92">
        <v>3548.09</v>
      </c>
      <c r="F69" s="95">
        <f t="shared" si="20"/>
        <v>3548.09</v>
      </c>
      <c r="G69" s="45">
        <v>0</v>
      </c>
      <c r="H69" s="96">
        <v>0</v>
      </c>
      <c r="I69" s="45"/>
      <c r="J69" s="45">
        <v>236.53933333333333</v>
      </c>
      <c r="K69" s="97">
        <f t="shared" si="21"/>
        <v>3784.6293333333333</v>
      </c>
      <c r="L69" s="51">
        <f t="shared" si="11"/>
        <v>3469.2435555555558</v>
      </c>
      <c r="M69" s="52">
        <f t="shared" si="12"/>
        <v>42.051003907235554</v>
      </c>
      <c r="N69" s="52">
        <f t="shared" si="13"/>
        <v>336.40803125788443</v>
      </c>
      <c r="O69" s="52">
        <f t="shared" si="14"/>
        <v>420.47231893333327</v>
      </c>
      <c r="P69" s="52">
        <f t="shared" si="15"/>
        <v>315.38451623466665</v>
      </c>
      <c r="Q69" s="52">
        <f t="shared" si="16"/>
        <v>168.20401562894222</v>
      </c>
      <c r="R69" s="852">
        <f t="shared" si="17"/>
        <v>1282.5198859620623</v>
      </c>
      <c r="S69" s="46"/>
      <c r="T69" s="855">
        <f t="shared" si="18"/>
        <v>4751.763441517618</v>
      </c>
      <c r="U69" s="42"/>
    </row>
    <row r="70" spans="1:21" s="35" customFormat="1" ht="26.25" customHeight="1" x14ac:dyDescent="0.2">
      <c r="A70" s="87" t="s">
        <v>1048</v>
      </c>
      <c r="B70" s="91">
        <v>1</v>
      </c>
      <c r="C70" s="91"/>
      <c r="D70" s="91">
        <v>220</v>
      </c>
      <c r="E70" s="92">
        <v>3424.94</v>
      </c>
      <c r="F70" s="95">
        <f t="shared" si="20"/>
        <v>3424.94</v>
      </c>
      <c r="G70" s="45">
        <v>0</v>
      </c>
      <c r="H70" s="96">
        <v>205.2</v>
      </c>
      <c r="I70" s="45"/>
      <c r="J70" s="45">
        <v>1084.3293333333334</v>
      </c>
      <c r="K70" s="97">
        <f t="shared" si="21"/>
        <v>4714.4693333333335</v>
      </c>
      <c r="L70" s="51">
        <f t="shared" si="11"/>
        <v>4321.5968888888892</v>
      </c>
      <c r="M70" s="52">
        <f t="shared" si="12"/>
        <v>52.382453047768898</v>
      </c>
      <c r="N70" s="52">
        <f t="shared" si="13"/>
        <v>419.05962438215118</v>
      </c>
      <c r="O70" s="52">
        <f t="shared" si="14"/>
        <v>523.77754293333328</v>
      </c>
      <c r="P70" s="52">
        <f t="shared" si="15"/>
        <v>392.87087295466665</v>
      </c>
      <c r="Q70" s="52">
        <f t="shared" si="16"/>
        <v>209.52981219107559</v>
      </c>
      <c r="R70" s="852">
        <f t="shared" si="17"/>
        <v>1597.6203055089954</v>
      </c>
      <c r="S70" s="46"/>
      <c r="T70" s="855">
        <f t="shared" si="18"/>
        <v>5919.2171943978847</v>
      </c>
      <c r="U70" s="42"/>
    </row>
    <row r="71" spans="1:21" s="35" customFormat="1" ht="26.25" customHeight="1" x14ac:dyDescent="0.2">
      <c r="A71" s="87" t="s">
        <v>1049</v>
      </c>
      <c r="B71" s="91">
        <v>1</v>
      </c>
      <c r="C71" s="91"/>
      <c r="D71" s="91">
        <v>220</v>
      </c>
      <c r="E71" s="92">
        <v>3581.09</v>
      </c>
      <c r="F71" s="95">
        <f t="shared" si="20"/>
        <v>3581.09</v>
      </c>
      <c r="G71" s="45">
        <v>0</v>
      </c>
      <c r="H71" s="96">
        <v>0</v>
      </c>
      <c r="I71" s="45"/>
      <c r="J71" s="45">
        <v>238.73933333333335</v>
      </c>
      <c r="K71" s="97">
        <f t="shared" si="21"/>
        <v>3819.8293333333336</v>
      </c>
      <c r="L71" s="51">
        <f t="shared" si="11"/>
        <v>3501.5102222222222</v>
      </c>
      <c r="M71" s="52">
        <f t="shared" si="12"/>
        <v>42.442110989902226</v>
      </c>
      <c r="N71" s="52">
        <f t="shared" si="13"/>
        <v>339.5368879192178</v>
      </c>
      <c r="O71" s="52">
        <f t="shared" si="14"/>
        <v>424.3830389333333</v>
      </c>
      <c r="P71" s="52">
        <f t="shared" si="15"/>
        <v>318.31783783466665</v>
      </c>
      <c r="Q71" s="52">
        <f t="shared" si="16"/>
        <v>169.7684439596089</v>
      </c>
      <c r="R71" s="852">
        <f t="shared" si="17"/>
        <v>1294.4483196367289</v>
      </c>
      <c r="S71" s="46"/>
      <c r="T71" s="855">
        <f t="shared" si="18"/>
        <v>4795.9585418589513</v>
      </c>
      <c r="U71" s="42"/>
    </row>
    <row r="72" spans="1:21" s="35" customFormat="1" ht="26.25" customHeight="1" x14ac:dyDescent="0.2">
      <c r="A72" s="87" t="s">
        <v>1050</v>
      </c>
      <c r="B72" s="91">
        <v>1</v>
      </c>
      <c r="C72" s="91"/>
      <c r="D72" s="91">
        <v>220</v>
      </c>
      <c r="E72" s="92">
        <v>3581.09</v>
      </c>
      <c r="F72" s="95">
        <f t="shared" si="20"/>
        <v>3581.09</v>
      </c>
      <c r="G72" s="45">
        <v>0</v>
      </c>
      <c r="H72" s="96">
        <v>0</v>
      </c>
      <c r="I72" s="45"/>
      <c r="J72" s="45">
        <v>238.73933333333335</v>
      </c>
      <c r="K72" s="97">
        <f t="shared" si="21"/>
        <v>3819.8293333333336</v>
      </c>
      <c r="L72" s="51">
        <f t="shared" si="11"/>
        <v>3501.5102222222222</v>
      </c>
      <c r="M72" s="52">
        <f t="shared" si="12"/>
        <v>42.442110989902226</v>
      </c>
      <c r="N72" s="52">
        <f t="shared" si="13"/>
        <v>339.5368879192178</v>
      </c>
      <c r="O72" s="52">
        <f t="shared" si="14"/>
        <v>424.3830389333333</v>
      </c>
      <c r="P72" s="52">
        <f t="shared" si="15"/>
        <v>318.31783783466665</v>
      </c>
      <c r="Q72" s="52">
        <f t="shared" si="16"/>
        <v>169.7684439596089</v>
      </c>
      <c r="R72" s="852">
        <f t="shared" si="17"/>
        <v>1294.4483196367289</v>
      </c>
      <c r="S72" s="46"/>
      <c r="T72" s="855">
        <f t="shared" si="18"/>
        <v>4795.9585418589513</v>
      </c>
      <c r="U72" s="42"/>
    </row>
    <row r="73" spans="1:21" s="35" customFormat="1" ht="26.25" customHeight="1" x14ac:dyDescent="0.2">
      <c r="A73" s="87" t="s">
        <v>1051</v>
      </c>
      <c r="B73" s="91">
        <v>1</v>
      </c>
      <c r="C73" s="91"/>
      <c r="D73" s="91">
        <v>220</v>
      </c>
      <c r="E73" s="92">
        <v>3325.34</v>
      </c>
      <c r="F73" s="95">
        <f t="shared" si="20"/>
        <v>3325.34</v>
      </c>
      <c r="G73" s="45">
        <v>0</v>
      </c>
      <c r="H73" s="96">
        <v>205.2</v>
      </c>
      <c r="I73" s="45"/>
      <c r="J73" s="45">
        <v>714.94810000000007</v>
      </c>
      <c r="K73" s="97">
        <f t="shared" si="21"/>
        <v>4245.4881000000005</v>
      </c>
      <c r="L73" s="51">
        <f t="shared" si="11"/>
        <v>3891.6974250000003</v>
      </c>
      <c r="M73" s="52">
        <f t="shared" si="12"/>
        <v>47.171604127473003</v>
      </c>
      <c r="N73" s="52">
        <f t="shared" si="13"/>
        <v>377.37283301978403</v>
      </c>
      <c r="O73" s="52">
        <f t="shared" si="14"/>
        <v>471.67372791000003</v>
      </c>
      <c r="P73" s="52">
        <f t="shared" si="15"/>
        <v>353.78925983729999</v>
      </c>
      <c r="Q73" s="52">
        <f t="shared" si="16"/>
        <v>188.68641650989201</v>
      </c>
      <c r="R73" s="852">
        <f t="shared" si="17"/>
        <v>1438.6938414044491</v>
      </c>
      <c r="S73" s="46"/>
      <c r="T73" s="855">
        <f t="shared" si="18"/>
        <v>5330.3912664044492</v>
      </c>
      <c r="U73" s="42"/>
    </row>
    <row r="74" spans="1:21" s="35" customFormat="1" ht="26.25" customHeight="1" x14ac:dyDescent="0.2">
      <c r="A74" s="87" t="s">
        <v>1052</v>
      </c>
      <c r="B74" s="91">
        <v>1</v>
      </c>
      <c r="C74" s="91"/>
      <c r="D74" s="91">
        <v>220</v>
      </c>
      <c r="E74" s="92">
        <v>4101.68</v>
      </c>
      <c r="F74" s="95">
        <f t="shared" si="20"/>
        <v>4101.68</v>
      </c>
      <c r="G74" s="45">
        <v>0</v>
      </c>
      <c r="H74" s="96">
        <v>205.2</v>
      </c>
      <c r="I74" s="45"/>
      <c r="J74" s="45">
        <v>273.44533333333334</v>
      </c>
      <c r="K74" s="97">
        <f t="shared" si="21"/>
        <v>4580.3253333333332</v>
      </c>
      <c r="L74" s="51">
        <f t="shared" si="11"/>
        <v>4198.6315555555557</v>
      </c>
      <c r="M74" s="52">
        <f t="shared" si="12"/>
        <v>50.891979510915561</v>
      </c>
      <c r="N74" s="52">
        <f t="shared" si="13"/>
        <v>407.13583608732449</v>
      </c>
      <c r="O74" s="52">
        <f t="shared" si="14"/>
        <v>508.87414453333326</v>
      </c>
      <c r="P74" s="52">
        <f t="shared" si="15"/>
        <v>381.69225100266664</v>
      </c>
      <c r="Q74" s="52">
        <f t="shared" si="16"/>
        <v>203.56791804366225</v>
      </c>
      <c r="R74" s="852">
        <f t="shared" si="17"/>
        <v>1552.1621291779022</v>
      </c>
      <c r="S74" s="46"/>
      <c r="T74" s="855">
        <f t="shared" si="18"/>
        <v>5750.7936847334577</v>
      </c>
      <c r="U74" s="42"/>
    </row>
    <row r="75" spans="1:21" s="35" customFormat="1" ht="26.25" customHeight="1" x14ac:dyDescent="0.2">
      <c r="A75" s="88" t="s">
        <v>1053</v>
      </c>
      <c r="B75" s="91">
        <v>1</v>
      </c>
      <c r="C75" s="91"/>
      <c r="D75" s="91">
        <v>180</v>
      </c>
      <c r="E75" s="92">
        <v>1986.66</v>
      </c>
      <c r="F75" s="95">
        <f t="shared" si="20"/>
        <v>1986.66</v>
      </c>
      <c r="G75" s="45">
        <v>331.11</v>
      </c>
      <c r="H75" s="96">
        <v>205.2</v>
      </c>
      <c r="I75" s="45"/>
      <c r="J75" s="45">
        <v>132.44400000000002</v>
      </c>
      <c r="K75" s="97">
        <f t="shared" si="21"/>
        <v>2655.4139999999998</v>
      </c>
      <c r="L75" s="51">
        <f t="shared" si="11"/>
        <v>2434.1295</v>
      </c>
      <c r="M75" s="52">
        <f t="shared" si="12"/>
        <v>29.504296102620003</v>
      </c>
      <c r="N75" s="52">
        <f t="shared" si="13"/>
        <v>236.03436882096003</v>
      </c>
      <c r="O75" s="52">
        <f t="shared" si="14"/>
        <v>295.01649539999994</v>
      </c>
      <c r="P75" s="52">
        <f t="shared" si="15"/>
        <v>221.28361486199995</v>
      </c>
      <c r="Q75" s="52">
        <f t="shared" si="16"/>
        <v>118.01718441048001</v>
      </c>
      <c r="R75" s="852">
        <f t="shared" si="17"/>
        <v>899.85595959605985</v>
      </c>
      <c r="S75" s="46"/>
      <c r="T75" s="855">
        <f t="shared" si="18"/>
        <v>3333.9854595960596</v>
      </c>
      <c r="U75" s="42"/>
    </row>
    <row r="76" spans="1:21" s="35" customFormat="1" ht="26.25" customHeight="1" x14ac:dyDescent="0.2">
      <c r="A76" s="87" t="s">
        <v>1054</v>
      </c>
      <c r="B76" s="91">
        <v>2</v>
      </c>
      <c r="C76" s="91"/>
      <c r="D76" s="91">
        <v>180</v>
      </c>
      <c r="E76" s="92">
        <v>2005.41</v>
      </c>
      <c r="F76" s="95">
        <f t="shared" si="20"/>
        <v>4010.82</v>
      </c>
      <c r="G76" s="45">
        <v>0</v>
      </c>
      <c r="H76" s="96">
        <v>410.4</v>
      </c>
      <c r="I76" s="45"/>
      <c r="J76" s="45">
        <v>267.38800000000003</v>
      </c>
      <c r="K76" s="97">
        <f t="shared" si="21"/>
        <v>4688.6080000000002</v>
      </c>
      <c r="L76" s="51">
        <f t="shared" si="11"/>
        <v>4297.8906666666662</v>
      </c>
      <c r="M76" s="52">
        <f t="shared" si="12"/>
        <v>52.095107859306665</v>
      </c>
      <c r="N76" s="52">
        <f t="shared" si="13"/>
        <v>416.76086287445332</v>
      </c>
      <c r="O76" s="52">
        <f t="shared" si="14"/>
        <v>520.90434879999998</v>
      </c>
      <c r="P76" s="52">
        <f t="shared" si="15"/>
        <v>390.71577046399995</v>
      </c>
      <c r="Q76" s="52">
        <f t="shared" si="16"/>
        <v>208.38043143722666</v>
      </c>
      <c r="R76" s="852">
        <f t="shared" si="17"/>
        <v>1588.8565214349865</v>
      </c>
      <c r="S76" s="46"/>
      <c r="T76" s="855">
        <f t="shared" si="18"/>
        <v>5886.7471881016527</v>
      </c>
      <c r="U76" s="42"/>
    </row>
    <row r="77" spans="1:21" s="35" customFormat="1" ht="26.25" customHeight="1" x14ac:dyDescent="0.2">
      <c r="A77" s="87" t="s">
        <v>1055</v>
      </c>
      <c r="B77" s="91">
        <v>1</v>
      </c>
      <c r="C77" s="91"/>
      <c r="D77" s="91">
        <v>220</v>
      </c>
      <c r="E77" s="92">
        <v>2439.73</v>
      </c>
      <c r="F77" s="95">
        <f t="shared" si="20"/>
        <v>2439.73</v>
      </c>
      <c r="G77" s="45">
        <v>0</v>
      </c>
      <c r="H77" s="96">
        <v>0</v>
      </c>
      <c r="I77" s="45"/>
      <c r="J77" s="45">
        <v>162.64866666666666</v>
      </c>
      <c r="K77" s="97">
        <f t="shared" si="21"/>
        <v>2602.3786666666665</v>
      </c>
      <c r="L77" s="51">
        <f t="shared" si="11"/>
        <v>2385.5137777777777</v>
      </c>
      <c r="M77" s="52">
        <f t="shared" si="12"/>
        <v>28.915020690737776</v>
      </c>
      <c r="N77" s="52">
        <f t="shared" si="13"/>
        <v>231.32016552590221</v>
      </c>
      <c r="O77" s="52">
        <f t="shared" si="14"/>
        <v>289.12426986666662</v>
      </c>
      <c r="P77" s="52">
        <f t="shared" si="15"/>
        <v>216.86402142933329</v>
      </c>
      <c r="Q77" s="52">
        <f t="shared" si="16"/>
        <v>115.66008276295111</v>
      </c>
      <c r="R77" s="852">
        <f t="shared" si="17"/>
        <v>881.88356027559109</v>
      </c>
      <c r="S77" s="46"/>
      <c r="T77" s="855">
        <f t="shared" si="18"/>
        <v>3267.3973380533689</v>
      </c>
      <c r="U77" s="42"/>
    </row>
    <row r="78" spans="1:21" s="35" customFormat="1" ht="26.25" customHeight="1" x14ac:dyDescent="0.2">
      <c r="A78" s="87" t="s">
        <v>1056</v>
      </c>
      <c r="B78" s="91">
        <v>0</v>
      </c>
      <c r="C78" s="91"/>
      <c r="D78" s="91">
        <v>220</v>
      </c>
      <c r="E78" s="92">
        <v>2252.06</v>
      </c>
      <c r="F78" s="95">
        <f t="shared" si="20"/>
        <v>0</v>
      </c>
      <c r="G78" s="45">
        <v>0</v>
      </c>
      <c r="H78" s="96">
        <v>0</v>
      </c>
      <c r="I78" s="45"/>
      <c r="J78" s="45">
        <v>0</v>
      </c>
      <c r="K78" s="97">
        <f t="shared" si="21"/>
        <v>0</v>
      </c>
      <c r="L78" s="51">
        <f>K78/12*11</f>
        <v>0</v>
      </c>
      <c r="M78" s="52">
        <f>(L78+O78+P78)*1%</f>
        <v>0</v>
      </c>
      <c r="N78" s="52">
        <f>(L78+O78+P78)*8%</f>
        <v>0</v>
      </c>
      <c r="O78" s="52">
        <f>K78*11.11%</f>
        <v>0</v>
      </c>
      <c r="P78" s="52">
        <f>K78*8.3333%</f>
        <v>0</v>
      </c>
      <c r="Q78" s="52">
        <f>(N78)*50%</f>
        <v>0</v>
      </c>
      <c r="R78" s="852">
        <f>SUM(M78:Q78)</f>
        <v>0</v>
      </c>
      <c r="S78" s="46"/>
      <c r="T78" s="855">
        <f>R78+L78</f>
        <v>0</v>
      </c>
      <c r="U78" s="42"/>
    </row>
    <row r="79" spans="1:21" s="35" customFormat="1" ht="26.25" customHeight="1" x14ac:dyDescent="0.2">
      <c r="A79" s="87" t="s">
        <v>1057</v>
      </c>
      <c r="B79" s="91">
        <v>54</v>
      </c>
      <c r="C79" s="91"/>
      <c r="D79" s="91">
        <v>180</v>
      </c>
      <c r="E79" s="92">
        <v>1874.21</v>
      </c>
      <c r="F79" s="95">
        <f t="shared" si="20"/>
        <v>101207.34</v>
      </c>
      <c r="G79" s="47">
        <v>4216.9724999999999</v>
      </c>
      <c r="H79" s="96">
        <v>11080.8</v>
      </c>
      <c r="I79" s="47"/>
      <c r="J79" s="47">
        <v>6747.1559999999999</v>
      </c>
      <c r="K79" s="97">
        <f t="shared" si="21"/>
        <v>123252.26850000001</v>
      </c>
      <c r="L79" s="53">
        <f>K79/12*11</f>
        <v>112981.24612500001</v>
      </c>
      <c r="M79" s="54">
        <f>(L79+O79+P79)*1%</f>
        <v>1369.4555444626051</v>
      </c>
      <c r="N79" s="54">
        <f>(L79+O79+P79)*8%</f>
        <v>10955.644355700841</v>
      </c>
      <c r="O79" s="54">
        <f>K79*11.11%</f>
        <v>13693.327030349999</v>
      </c>
      <c r="P79" s="54">
        <f>K79*8.3333%</f>
        <v>10270.981290910499</v>
      </c>
      <c r="Q79" s="54">
        <f>(N79)*50%</f>
        <v>5477.8221778504203</v>
      </c>
      <c r="R79" s="853">
        <f>SUM(M79:Q79)</f>
        <v>41767.230399274369</v>
      </c>
      <c r="S79" s="48"/>
      <c r="T79" s="856">
        <f>R79+L79</f>
        <v>154748.47652427439</v>
      </c>
      <c r="U79" s="42"/>
    </row>
    <row r="80" spans="1:21" s="35" customFormat="1" ht="26.25" customHeight="1" x14ac:dyDescent="0.2">
      <c r="A80" s="87" t="s">
        <v>1057</v>
      </c>
      <c r="B80" s="91">
        <v>0</v>
      </c>
      <c r="C80" s="91"/>
      <c r="D80" s="91">
        <v>220</v>
      </c>
      <c r="E80" s="92">
        <v>2290.69</v>
      </c>
      <c r="F80" s="95">
        <f t="shared" si="20"/>
        <v>0</v>
      </c>
      <c r="G80" s="47">
        <v>0</v>
      </c>
      <c r="H80" s="96">
        <v>0</v>
      </c>
      <c r="I80" s="47"/>
      <c r="J80" s="47"/>
      <c r="K80" s="97">
        <v>0</v>
      </c>
      <c r="L80" s="53">
        <f>K80/12*11</f>
        <v>0</v>
      </c>
      <c r="M80" s="54">
        <f>(L80+O80+P80)*1%</f>
        <v>0</v>
      </c>
      <c r="N80" s="54">
        <f>(L80+O80+P80)*8%</f>
        <v>0</v>
      </c>
      <c r="O80" s="54">
        <f>K80*11.11%</f>
        <v>0</v>
      </c>
      <c r="P80" s="54">
        <f>K80*8.3333%</f>
        <v>0</v>
      </c>
      <c r="Q80" s="54">
        <f>(N80)*50%</f>
        <v>0</v>
      </c>
      <c r="R80" s="853">
        <f>SUM(M80:Q80)</f>
        <v>0</v>
      </c>
      <c r="S80" s="48"/>
      <c r="T80" s="856">
        <f>R80+L80</f>
        <v>0</v>
      </c>
      <c r="U80" s="42"/>
    </row>
    <row r="81" spans="1:21" s="35" customFormat="1" ht="26.25" customHeight="1" x14ac:dyDescent="0.2">
      <c r="A81" s="87" t="s">
        <v>1058</v>
      </c>
      <c r="B81" s="93">
        <v>1</v>
      </c>
      <c r="C81" s="93"/>
      <c r="D81" s="93">
        <v>220</v>
      </c>
      <c r="E81" s="94">
        <v>2578.38</v>
      </c>
      <c r="F81" s="95">
        <f t="shared" si="20"/>
        <v>2578.38</v>
      </c>
      <c r="G81" s="47">
        <v>0</v>
      </c>
      <c r="H81" s="96">
        <v>0</v>
      </c>
      <c r="I81" s="47"/>
      <c r="J81" s="47">
        <v>343.78399999999999</v>
      </c>
      <c r="K81" s="97">
        <f>SUM(F81:J81)</f>
        <v>2922.1640000000002</v>
      </c>
      <c r="L81" s="53">
        <f>K81/12*11</f>
        <v>2678.6503333333335</v>
      </c>
      <c r="M81" s="54">
        <f>(L81+O81+P81)*1%</f>
        <v>32.468154463453338</v>
      </c>
      <c r="N81" s="54">
        <f>(L81+O81+P81)*8%</f>
        <v>259.7452357076267</v>
      </c>
      <c r="O81" s="54">
        <f>K81*11.11%</f>
        <v>324.65242039999998</v>
      </c>
      <c r="P81" s="54">
        <f>K81*8.3333%</f>
        <v>243.512692612</v>
      </c>
      <c r="Q81" s="54">
        <f>(N81)*50%</f>
        <v>129.87261785381335</v>
      </c>
      <c r="R81" s="853">
        <f>SUM(M81:Q81)</f>
        <v>990.25112103689344</v>
      </c>
      <c r="S81" s="48"/>
      <c r="T81" s="856">
        <f>R81+L81</f>
        <v>3668.9014543702269</v>
      </c>
      <c r="U81" s="42"/>
    </row>
    <row r="82" spans="1:21" s="35" customFormat="1" ht="26.25" customHeight="1" x14ac:dyDescent="0.2">
      <c r="A82" s="87" t="s">
        <v>1059</v>
      </c>
      <c r="B82" s="93">
        <v>0</v>
      </c>
      <c r="C82" s="93"/>
      <c r="D82" s="93">
        <v>150</v>
      </c>
      <c r="E82" s="94">
        <v>2409.6999999999998</v>
      </c>
      <c r="F82" s="95">
        <f>E82*B82</f>
        <v>0</v>
      </c>
      <c r="G82" s="47">
        <v>0</v>
      </c>
      <c r="H82" s="96">
        <v>205.2</v>
      </c>
      <c r="I82" s="47"/>
      <c r="J82" s="47">
        <v>0</v>
      </c>
      <c r="K82" s="97">
        <f>SUM(F82:J82)</f>
        <v>205.2</v>
      </c>
      <c r="L82" s="53">
        <f>K82/12*11</f>
        <v>188.09999999999997</v>
      </c>
      <c r="M82" s="54">
        <f>(L82+O82+P82)*1%</f>
        <v>2.2799765159999996</v>
      </c>
      <c r="N82" s="54">
        <f>(L82+O82+P82)*8%</f>
        <v>18.239812127999997</v>
      </c>
      <c r="O82" s="54">
        <f>K82*11.11%</f>
        <v>22.797719999999998</v>
      </c>
      <c r="P82" s="54">
        <f>K82*8.3333%</f>
        <v>17.099931599999998</v>
      </c>
      <c r="Q82" s="54">
        <f>(N82)*50%</f>
        <v>9.1199060639999985</v>
      </c>
      <c r="R82" s="853">
        <f>SUM(M82:Q82)</f>
        <v>69.537346307999996</v>
      </c>
      <c r="S82" s="48"/>
      <c r="T82" s="856">
        <f>R82+L82</f>
        <v>257.63734630799996</v>
      </c>
      <c r="U82" s="42"/>
    </row>
    <row r="83" spans="1:21" s="35" customFormat="1" ht="38.25" customHeight="1" thickBot="1" x14ac:dyDescent="0.2">
      <c r="A83" s="857" t="s">
        <v>748</v>
      </c>
      <c r="B83" s="858">
        <f>SUM(B3:B82)</f>
        <v>231</v>
      </c>
      <c r="C83" s="859" t="s">
        <v>3</v>
      </c>
      <c r="D83" s="859" t="s">
        <v>3</v>
      </c>
      <c r="E83" s="858">
        <f t="shared" ref="E83:T83" si="22">SUM(E3:E82)</f>
        <v>251769.5</v>
      </c>
      <c r="F83" s="858">
        <f t="shared" si="22"/>
        <v>497903.97000000009</v>
      </c>
      <c r="G83" s="858">
        <f t="shared" si="22"/>
        <v>15693.261042568542</v>
      </c>
      <c r="H83" s="858">
        <f t="shared" si="22"/>
        <v>32832</v>
      </c>
      <c r="I83" s="858">
        <f t="shared" si="22"/>
        <v>0</v>
      </c>
      <c r="J83" s="858">
        <f t="shared" si="22"/>
        <v>32970.955000000002</v>
      </c>
      <c r="K83" s="858">
        <f t="shared" si="22"/>
        <v>579237.84604256845</v>
      </c>
      <c r="L83" s="858">
        <f t="shared" si="22"/>
        <v>530968.02553902112</v>
      </c>
      <c r="M83" s="858">
        <f t="shared" si="22"/>
        <v>6435.9097765861588</v>
      </c>
      <c r="N83" s="858">
        <f t="shared" si="22"/>
        <v>51487.278212689271</v>
      </c>
      <c r="O83" s="858">
        <f t="shared" si="22"/>
        <v>64353.324695329356</v>
      </c>
      <c r="P83" s="858">
        <f t="shared" si="22"/>
        <v>48269.627424265338</v>
      </c>
      <c r="Q83" s="858">
        <f t="shared" si="22"/>
        <v>25743.639106344635</v>
      </c>
      <c r="R83" s="858">
        <f t="shared" si="22"/>
        <v>196289.77921521477</v>
      </c>
      <c r="S83" s="858">
        <f t="shared" si="22"/>
        <v>0</v>
      </c>
      <c r="T83" s="860">
        <f t="shared" si="22"/>
        <v>727257.80475423578</v>
      </c>
      <c r="U83" s="42"/>
    </row>
    <row r="84" spans="1:21" s="33" customFormat="1" ht="26.25" customHeight="1" x14ac:dyDescent="0.15">
      <c r="A84" s="2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1"/>
      <c r="M84" s="30"/>
      <c r="N84" s="30"/>
      <c r="O84" s="30"/>
      <c r="P84" s="30"/>
      <c r="Q84" s="30"/>
      <c r="R84" s="30"/>
      <c r="S84" s="32"/>
      <c r="T84" s="31"/>
    </row>
    <row r="85" spans="1:21" ht="26.25" customHeight="1" x14ac:dyDescent="0.15">
      <c r="A85" s="39"/>
      <c r="B85" s="41"/>
      <c r="C85" s="28"/>
      <c r="D85" s="28"/>
      <c r="E85" s="28"/>
      <c r="F85" s="28"/>
      <c r="G85" s="28"/>
      <c r="H85" s="28"/>
    </row>
    <row r="86" spans="1:21" ht="26.25" customHeight="1" x14ac:dyDescent="0.15">
      <c r="A86" s="39"/>
      <c r="B86" s="41"/>
      <c r="C86" s="28"/>
      <c r="D86" s="28"/>
      <c r="E86" s="28"/>
      <c r="F86" s="28"/>
      <c r="G86" s="28"/>
      <c r="H86" s="28"/>
    </row>
    <row r="87" spans="1:21" ht="26.25" customHeight="1" x14ac:dyDescent="0.15">
      <c r="A87" s="39"/>
      <c r="B87" s="41"/>
      <c r="C87" s="28"/>
      <c r="D87" s="28"/>
      <c r="E87" s="28"/>
      <c r="F87" s="28"/>
      <c r="G87" s="28"/>
      <c r="H87" s="28"/>
    </row>
    <row r="88" spans="1:21" ht="26.25" customHeight="1" x14ac:dyDescent="0.15">
      <c r="A88" s="39"/>
      <c r="B88" s="41"/>
      <c r="C88" s="28"/>
      <c r="D88" s="28"/>
      <c r="E88" s="28"/>
      <c r="F88" s="28"/>
      <c r="G88" s="28"/>
      <c r="H88" s="28"/>
    </row>
    <row r="89" spans="1:21" ht="26.25" customHeight="1" x14ac:dyDescent="0.15">
      <c r="A89" s="39"/>
      <c r="B89" s="41"/>
      <c r="C89" s="28"/>
      <c r="D89" s="28"/>
      <c r="E89" s="28"/>
      <c r="F89" s="28"/>
      <c r="G89" s="28"/>
      <c r="H89" s="28"/>
    </row>
    <row r="90" spans="1:21" ht="26.25" customHeight="1" x14ac:dyDescent="0.15">
      <c r="A90" s="39"/>
      <c r="B90" s="41"/>
      <c r="C90" s="28"/>
      <c r="D90" s="28"/>
      <c r="E90" s="28"/>
      <c r="F90" s="28"/>
      <c r="G90" s="28"/>
      <c r="H90" s="28"/>
    </row>
    <row r="91" spans="1:21" ht="26.25" customHeight="1" x14ac:dyDescent="0.15">
      <c r="A91" s="39"/>
      <c r="B91" s="41"/>
      <c r="C91" s="28"/>
      <c r="D91" s="28"/>
      <c r="E91" s="28"/>
      <c r="F91" s="28"/>
      <c r="G91" s="28"/>
      <c r="H91" s="28"/>
    </row>
    <row r="92" spans="1:21" ht="26.25" customHeight="1" x14ac:dyDescent="0.15">
      <c r="A92" s="39"/>
      <c r="B92" s="41"/>
      <c r="C92" s="28"/>
      <c r="D92" s="28"/>
      <c r="E92" s="28"/>
      <c r="F92" s="28"/>
      <c r="G92" s="28"/>
      <c r="H92" s="28"/>
    </row>
    <row r="93" spans="1:21" ht="26.25" customHeight="1" x14ac:dyDescent="0.15">
      <c r="A93" s="39"/>
      <c r="B93" s="41"/>
      <c r="C93" s="28"/>
      <c r="D93" s="28"/>
      <c r="E93" s="28"/>
      <c r="F93" s="28"/>
      <c r="G93" s="28"/>
      <c r="H93" s="28"/>
    </row>
    <row r="94" spans="1:21" ht="26.25" customHeight="1" x14ac:dyDescent="0.15">
      <c r="A94" s="39"/>
      <c r="B94" s="41"/>
      <c r="C94" s="28"/>
      <c r="D94" s="28"/>
      <c r="E94" s="28"/>
      <c r="F94" s="28"/>
      <c r="G94" s="28"/>
      <c r="H94" s="28"/>
    </row>
    <row r="95" spans="1:21" ht="26.25" customHeight="1" x14ac:dyDescent="0.15">
      <c r="A95" s="39"/>
      <c r="B95" s="41"/>
      <c r="C95" s="28"/>
      <c r="D95" s="28"/>
      <c r="E95" s="28"/>
      <c r="F95" s="28"/>
      <c r="G95" s="28"/>
      <c r="H95" s="28"/>
    </row>
    <row r="96" spans="1:21" ht="26.25" customHeight="1" x14ac:dyDescent="0.15">
      <c r="A96" s="39"/>
      <c r="B96" s="41"/>
      <c r="C96" s="28"/>
      <c r="D96" s="28"/>
      <c r="E96" s="28"/>
      <c r="F96" s="28"/>
      <c r="G96" s="28"/>
      <c r="H96" s="28"/>
    </row>
    <row r="97" spans="1:8" ht="26.25" customHeight="1" x14ac:dyDescent="0.15">
      <c r="A97" s="39"/>
      <c r="B97" s="41"/>
      <c r="C97" s="28"/>
      <c r="D97" s="28"/>
      <c r="E97" s="28"/>
      <c r="F97" s="28"/>
      <c r="G97" s="28"/>
      <c r="H97" s="28"/>
    </row>
    <row r="98" spans="1:8" ht="26.25" customHeight="1" x14ac:dyDescent="0.15">
      <c r="A98" s="39"/>
      <c r="B98" s="41"/>
      <c r="C98" s="28"/>
      <c r="D98" s="28"/>
      <c r="E98" s="28"/>
      <c r="F98" s="28"/>
      <c r="G98" s="28"/>
      <c r="H98" s="28"/>
    </row>
    <row r="99" spans="1:8" ht="26.25" customHeight="1" x14ac:dyDescent="0.15">
      <c r="A99" s="39"/>
      <c r="B99" s="41"/>
      <c r="C99" s="28"/>
      <c r="D99" s="28"/>
      <c r="E99" s="28"/>
      <c r="F99" s="28"/>
      <c r="G99" s="28"/>
      <c r="H99" s="28"/>
    </row>
    <row r="100" spans="1:8" ht="26.25" customHeight="1" x14ac:dyDescent="0.15">
      <c r="A100" s="39"/>
      <c r="B100" s="41"/>
      <c r="C100" s="28"/>
      <c r="D100" s="28"/>
      <c r="E100" s="28"/>
      <c r="F100" s="28"/>
      <c r="G100" s="28"/>
      <c r="H100" s="28"/>
    </row>
    <row r="101" spans="1:8" ht="26.25" customHeight="1" x14ac:dyDescent="0.15">
      <c r="A101" s="39"/>
      <c r="B101" s="41"/>
      <c r="C101" s="28"/>
      <c r="D101" s="28"/>
      <c r="E101" s="28"/>
      <c r="F101" s="28"/>
      <c r="G101" s="28"/>
      <c r="H101" s="28"/>
    </row>
    <row r="102" spans="1:8" ht="26.25" customHeight="1" x14ac:dyDescent="0.15">
      <c r="A102" s="39"/>
      <c r="B102" s="41"/>
      <c r="C102" s="28"/>
      <c r="D102" s="28"/>
      <c r="E102" s="28"/>
      <c r="F102" s="28"/>
      <c r="G102" s="28"/>
      <c r="H102" s="28"/>
    </row>
    <row r="103" spans="1:8" ht="26.25" customHeight="1" x14ac:dyDescent="0.15">
      <c r="A103" s="39"/>
      <c r="B103" s="41"/>
      <c r="C103" s="28"/>
      <c r="D103" s="28"/>
      <c r="E103" s="28"/>
      <c r="F103" s="28"/>
      <c r="G103" s="28"/>
      <c r="H103" s="28"/>
    </row>
    <row r="104" spans="1:8" ht="26.25" customHeight="1" x14ac:dyDescent="0.15">
      <c r="A104" s="39"/>
      <c r="B104" s="41"/>
      <c r="C104" s="28"/>
      <c r="D104" s="28"/>
      <c r="E104" s="28"/>
      <c r="F104" s="28"/>
      <c r="G104" s="28"/>
      <c r="H104" s="28"/>
    </row>
    <row r="105" spans="1:8" ht="26.25" customHeight="1" x14ac:dyDescent="0.15">
      <c r="A105" s="39"/>
      <c r="B105" s="41"/>
      <c r="C105" s="28"/>
      <c r="D105" s="28"/>
      <c r="E105" s="28"/>
      <c r="F105" s="28"/>
      <c r="G105" s="28"/>
      <c r="H105" s="28"/>
    </row>
    <row r="106" spans="1:8" ht="26.25" customHeight="1" x14ac:dyDescent="0.15">
      <c r="A106" s="39"/>
      <c r="B106" s="41"/>
      <c r="C106" s="28"/>
      <c r="D106" s="28"/>
      <c r="E106" s="28"/>
      <c r="F106" s="28"/>
      <c r="G106" s="28"/>
      <c r="H106" s="28"/>
    </row>
    <row r="107" spans="1:8" ht="26.25" customHeight="1" x14ac:dyDescent="0.15">
      <c r="A107" s="39"/>
      <c r="B107" s="41"/>
      <c r="C107" s="28"/>
      <c r="D107" s="28"/>
      <c r="E107" s="28"/>
      <c r="F107" s="28"/>
      <c r="G107" s="28"/>
      <c r="H107" s="28"/>
    </row>
    <row r="108" spans="1:8" ht="26.25" customHeight="1" x14ac:dyDescent="0.15">
      <c r="A108" s="39"/>
      <c r="B108" s="41"/>
      <c r="C108" s="28"/>
      <c r="D108" s="28"/>
      <c r="E108" s="28"/>
      <c r="F108" s="28"/>
      <c r="G108" s="28"/>
      <c r="H108" s="28"/>
    </row>
    <row r="109" spans="1:8" ht="26.25" customHeight="1" x14ac:dyDescent="0.15">
      <c r="A109" s="39"/>
      <c r="B109" s="41"/>
      <c r="C109" s="28"/>
      <c r="D109" s="28"/>
      <c r="E109" s="28"/>
      <c r="F109" s="28"/>
      <c r="G109" s="28"/>
      <c r="H109" s="28"/>
    </row>
    <row r="110" spans="1:8" ht="26.25" customHeight="1" x14ac:dyDescent="0.15">
      <c r="A110" s="39"/>
      <c r="B110" s="41"/>
      <c r="C110" s="28"/>
      <c r="D110" s="28"/>
      <c r="E110" s="28"/>
      <c r="F110" s="28"/>
      <c r="G110" s="28"/>
      <c r="H110" s="28"/>
    </row>
    <row r="111" spans="1:8" ht="26.25" customHeight="1" x14ac:dyDescent="0.15">
      <c r="A111" s="39"/>
      <c r="B111" s="41"/>
      <c r="C111" s="28"/>
      <c r="D111" s="28"/>
      <c r="E111" s="28"/>
      <c r="F111" s="28"/>
      <c r="G111" s="28"/>
      <c r="H111" s="28"/>
    </row>
    <row r="112" spans="1:8" ht="26.25" customHeight="1" x14ac:dyDescent="0.15">
      <c r="A112" s="39"/>
      <c r="B112" s="41"/>
      <c r="C112" s="28"/>
      <c r="D112" s="28"/>
      <c r="E112" s="28"/>
      <c r="F112" s="28"/>
      <c r="G112" s="28"/>
      <c r="H112" s="28"/>
    </row>
    <row r="113" spans="1:8" ht="26.25" customHeight="1" x14ac:dyDescent="0.15">
      <c r="A113" s="39"/>
      <c r="B113" s="41"/>
      <c r="C113" s="28"/>
      <c r="D113" s="28"/>
      <c r="E113" s="28"/>
      <c r="F113" s="28"/>
      <c r="G113" s="28"/>
      <c r="H113" s="28"/>
    </row>
    <row r="114" spans="1:8" ht="26.25" customHeight="1" x14ac:dyDescent="0.15">
      <c r="A114" s="39"/>
      <c r="B114" s="41"/>
      <c r="C114" s="28"/>
      <c r="D114" s="28"/>
      <c r="E114" s="28"/>
      <c r="F114" s="28"/>
      <c r="G114" s="28"/>
      <c r="H114" s="28"/>
    </row>
    <row r="115" spans="1:8" ht="26.25" customHeight="1" x14ac:dyDescent="0.15">
      <c r="A115" s="39"/>
      <c r="B115" s="41"/>
      <c r="C115" s="28"/>
      <c r="D115" s="28"/>
      <c r="E115" s="28"/>
      <c r="F115" s="28"/>
      <c r="G115" s="28"/>
      <c r="H115" s="28"/>
    </row>
    <row r="116" spans="1:8" ht="26.25" customHeight="1" x14ac:dyDescent="0.15">
      <c r="A116" s="39"/>
      <c r="B116" s="41"/>
      <c r="C116" s="28"/>
      <c r="D116" s="28"/>
      <c r="E116" s="28"/>
      <c r="F116" s="28"/>
      <c r="G116" s="28"/>
      <c r="H116" s="28"/>
    </row>
    <row r="117" spans="1:8" ht="26.25" customHeight="1" x14ac:dyDescent="0.15">
      <c r="A117" s="39"/>
      <c r="B117" s="41"/>
      <c r="C117" s="28"/>
      <c r="D117" s="28"/>
      <c r="E117" s="28"/>
      <c r="F117" s="28"/>
      <c r="G117" s="28"/>
      <c r="H117" s="28"/>
    </row>
    <row r="118" spans="1:8" ht="26.25" customHeight="1" x14ac:dyDescent="0.15">
      <c r="A118" s="39"/>
      <c r="B118" s="41"/>
      <c r="C118" s="28"/>
      <c r="D118" s="28"/>
      <c r="E118" s="28"/>
      <c r="F118" s="28"/>
      <c r="G118" s="28"/>
      <c r="H118" s="28"/>
    </row>
    <row r="119" spans="1:8" ht="26.25" customHeight="1" x14ac:dyDescent="0.15">
      <c r="A119" s="39"/>
      <c r="B119" s="41"/>
      <c r="C119" s="28"/>
      <c r="D119" s="28"/>
      <c r="E119" s="28"/>
      <c r="F119" s="28"/>
      <c r="G119" s="28"/>
      <c r="H119" s="28"/>
    </row>
    <row r="120" spans="1:8" ht="26.25" customHeight="1" x14ac:dyDescent="0.15">
      <c r="A120" s="39"/>
      <c r="B120" s="41"/>
      <c r="C120" s="28"/>
      <c r="D120" s="28"/>
      <c r="E120" s="28"/>
      <c r="F120" s="28"/>
      <c r="G120" s="28"/>
      <c r="H120" s="28"/>
    </row>
    <row r="121" spans="1:8" ht="26.25" customHeight="1" x14ac:dyDescent="0.15">
      <c r="A121" s="39"/>
      <c r="B121" s="41"/>
      <c r="C121" s="28"/>
      <c r="D121" s="28"/>
      <c r="E121" s="28"/>
      <c r="F121" s="28"/>
      <c r="G121" s="28"/>
      <c r="H121" s="28"/>
    </row>
    <row r="122" spans="1:8" ht="26.25" customHeight="1" x14ac:dyDescent="0.15">
      <c r="A122" s="39"/>
      <c r="B122" s="41"/>
      <c r="C122" s="28"/>
      <c r="D122" s="28"/>
      <c r="E122" s="28"/>
      <c r="F122" s="28"/>
      <c r="G122" s="28"/>
      <c r="H122" s="28"/>
    </row>
    <row r="123" spans="1:8" ht="26.25" customHeight="1" x14ac:dyDescent="0.15">
      <c r="A123" s="39"/>
      <c r="B123" s="41"/>
      <c r="C123" s="28"/>
      <c r="D123" s="28"/>
      <c r="E123" s="28"/>
      <c r="F123" s="28"/>
      <c r="G123" s="28"/>
      <c r="H123" s="28"/>
    </row>
    <row r="124" spans="1:8" ht="26.25" customHeight="1" x14ac:dyDescent="0.15">
      <c r="A124" s="39"/>
      <c r="B124" s="41"/>
      <c r="C124" s="28"/>
      <c r="D124" s="28"/>
      <c r="E124" s="28"/>
      <c r="F124" s="28"/>
      <c r="G124" s="28"/>
      <c r="H124" s="28"/>
    </row>
    <row r="125" spans="1:8" ht="26.25" customHeight="1" x14ac:dyDescent="0.15">
      <c r="A125" s="39"/>
      <c r="B125" s="41"/>
      <c r="C125" s="28"/>
      <c r="D125" s="28"/>
      <c r="E125" s="28"/>
      <c r="F125" s="28"/>
      <c r="G125" s="28"/>
      <c r="H125" s="28"/>
    </row>
    <row r="126" spans="1:8" ht="26.25" customHeight="1" x14ac:dyDescent="0.15">
      <c r="A126" s="39"/>
      <c r="B126" s="41"/>
      <c r="C126" s="28"/>
      <c r="D126" s="28"/>
      <c r="E126" s="28"/>
      <c r="F126" s="28"/>
      <c r="G126" s="28"/>
      <c r="H126" s="28"/>
    </row>
    <row r="127" spans="1:8" ht="26.25" customHeight="1" x14ac:dyDescent="0.15">
      <c r="A127" s="39"/>
      <c r="B127" s="41"/>
      <c r="C127" s="28"/>
      <c r="D127" s="28"/>
      <c r="E127" s="28"/>
      <c r="F127" s="28"/>
      <c r="G127" s="28"/>
      <c r="H127" s="28"/>
    </row>
    <row r="128" spans="1:8" ht="26.25" customHeight="1" x14ac:dyDescent="0.15">
      <c r="A128" s="39"/>
      <c r="B128" s="41"/>
      <c r="C128" s="28"/>
      <c r="D128" s="28"/>
      <c r="E128" s="28"/>
      <c r="F128" s="28"/>
      <c r="G128" s="28"/>
      <c r="H128" s="28"/>
    </row>
    <row r="129" spans="1:8" ht="26.25" customHeight="1" x14ac:dyDescent="0.15">
      <c r="A129" s="39"/>
      <c r="B129" s="41"/>
      <c r="C129" s="28"/>
      <c r="D129" s="28"/>
      <c r="E129" s="28"/>
      <c r="F129" s="28"/>
      <c r="G129" s="28"/>
      <c r="H129" s="28"/>
    </row>
    <row r="130" spans="1:8" ht="26.25" customHeight="1" x14ac:dyDescent="0.15">
      <c r="A130" s="39"/>
      <c r="B130" s="41"/>
      <c r="C130" s="28"/>
      <c r="D130" s="28"/>
      <c r="E130" s="28"/>
      <c r="F130" s="28"/>
      <c r="G130" s="28"/>
      <c r="H130" s="28"/>
    </row>
    <row r="131" spans="1:8" ht="26.25" customHeight="1" x14ac:dyDescent="0.15">
      <c r="A131" s="39"/>
      <c r="B131" s="41"/>
      <c r="C131" s="28"/>
      <c r="D131" s="28"/>
      <c r="E131" s="28"/>
      <c r="F131" s="28"/>
      <c r="G131" s="28"/>
      <c r="H131" s="28"/>
    </row>
    <row r="132" spans="1:8" ht="26.25" customHeight="1" x14ac:dyDescent="0.15">
      <c r="A132" s="39"/>
      <c r="B132" s="41"/>
      <c r="C132" s="28"/>
      <c r="D132" s="28"/>
      <c r="E132" s="28"/>
      <c r="F132" s="28"/>
      <c r="G132" s="28"/>
      <c r="H132" s="28"/>
    </row>
    <row r="133" spans="1:8" ht="26.25" customHeight="1" x14ac:dyDescent="0.15">
      <c r="A133" s="39"/>
      <c r="B133" s="41"/>
      <c r="C133" s="28"/>
      <c r="D133" s="28"/>
      <c r="E133" s="28"/>
      <c r="F133" s="28"/>
      <c r="G133" s="28"/>
      <c r="H133" s="28"/>
    </row>
    <row r="134" spans="1:8" ht="26.25" customHeight="1" x14ac:dyDescent="0.15">
      <c r="A134" s="39"/>
      <c r="B134" s="41"/>
      <c r="C134" s="28"/>
      <c r="D134" s="28"/>
      <c r="E134" s="28"/>
      <c r="F134" s="28"/>
      <c r="G134" s="28"/>
      <c r="H134" s="28"/>
    </row>
    <row r="135" spans="1:8" ht="26.25" customHeight="1" x14ac:dyDescent="0.15">
      <c r="A135" s="39"/>
      <c r="B135" s="41"/>
      <c r="C135" s="28"/>
      <c r="D135" s="28"/>
      <c r="E135" s="28"/>
      <c r="F135" s="28"/>
      <c r="G135" s="28"/>
      <c r="H135" s="28"/>
    </row>
    <row r="136" spans="1:8" ht="26.25" customHeight="1" x14ac:dyDescent="0.15">
      <c r="A136" s="39"/>
      <c r="B136" s="41"/>
      <c r="C136" s="28"/>
      <c r="D136" s="28"/>
      <c r="E136" s="28"/>
      <c r="F136" s="28"/>
      <c r="G136" s="28"/>
      <c r="H136" s="28"/>
    </row>
    <row r="137" spans="1:8" ht="26.25" customHeight="1" x14ac:dyDescent="0.15">
      <c r="A137" s="39"/>
      <c r="B137" s="41"/>
      <c r="C137" s="28"/>
      <c r="D137" s="28"/>
      <c r="E137" s="28"/>
      <c r="F137" s="28"/>
      <c r="G137" s="28"/>
      <c r="H137" s="28"/>
    </row>
    <row r="138" spans="1:8" ht="26.25" customHeight="1" x14ac:dyDescent="0.15">
      <c r="A138" s="39"/>
      <c r="B138" s="41"/>
      <c r="C138" s="28"/>
      <c r="D138" s="28"/>
      <c r="E138" s="28"/>
      <c r="F138" s="28"/>
      <c r="G138" s="28"/>
      <c r="H138" s="28"/>
    </row>
    <row r="139" spans="1:8" ht="26.25" customHeight="1" x14ac:dyDescent="0.15">
      <c r="A139" s="39"/>
      <c r="B139" s="41"/>
      <c r="C139" s="28"/>
      <c r="D139" s="28"/>
      <c r="E139" s="28"/>
      <c r="F139" s="28"/>
      <c r="G139" s="28"/>
      <c r="H139" s="28"/>
    </row>
    <row r="140" spans="1:8" ht="26.25" customHeight="1" x14ac:dyDescent="0.15">
      <c r="A140" s="39"/>
      <c r="B140" s="41"/>
      <c r="C140" s="28"/>
      <c r="D140" s="28"/>
      <c r="E140" s="28"/>
      <c r="F140" s="28"/>
      <c r="G140" s="28"/>
      <c r="H140" s="28"/>
    </row>
    <row r="141" spans="1:8" ht="26.25" customHeight="1" x14ac:dyDescent="0.15">
      <c r="A141" s="39"/>
      <c r="B141" s="41"/>
      <c r="C141" s="28"/>
      <c r="D141" s="28"/>
      <c r="E141" s="28"/>
      <c r="F141" s="28"/>
      <c r="G141" s="28"/>
      <c r="H141" s="28"/>
    </row>
    <row r="142" spans="1:8" ht="26.25" customHeight="1" x14ac:dyDescent="0.15">
      <c r="A142" s="39"/>
      <c r="B142" s="41"/>
      <c r="C142" s="28"/>
      <c r="D142" s="28"/>
      <c r="E142" s="28"/>
      <c r="F142" s="28"/>
      <c r="G142" s="28"/>
      <c r="H142" s="28"/>
    </row>
    <row r="143" spans="1:8" ht="26.25" customHeight="1" x14ac:dyDescent="0.15">
      <c r="A143" s="39"/>
      <c r="B143" s="41"/>
      <c r="C143" s="28"/>
      <c r="D143" s="28"/>
      <c r="E143" s="28"/>
      <c r="F143" s="28"/>
      <c r="G143" s="28"/>
      <c r="H143" s="28"/>
    </row>
    <row r="144" spans="1:8" ht="26.25" customHeight="1" x14ac:dyDescent="0.15">
      <c r="A144" s="39"/>
      <c r="B144" s="41"/>
      <c r="C144" s="28"/>
      <c r="D144" s="28"/>
      <c r="E144" s="28"/>
      <c r="F144" s="28"/>
      <c r="G144" s="28"/>
      <c r="H144" s="28"/>
    </row>
    <row r="145" spans="1:8" ht="26.25" customHeight="1" x14ac:dyDescent="0.15">
      <c r="A145" s="39"/>
      <c r="B145" s="41"/>
      <c r="C145" s="28"/>
      <c r="D145" s="28"/>
      <c r="E145" s="28"/>
      <c r="F145" s="28"/>
      <c r="G145" s="28"/>
      <c r="H145" s="28"/>
    </row>
    <row r="146" spans="1:8" ht="26.25" customHeight="1" x14ac:dyDescent="0.15">
      <c r="A146" s="39"/>
      <c r="B146" s="41"/>
      <c r="C146" s="28"/>
      <c r="D146" s="28"/>
      <c r="E146" s="28"/>
      <c r="F146" s="28"/>
      <c r="G146" s="28"/>
      <c r="H146" s="28"/>
    </row>
    <row r="147" spans="1:8" ht="26.25" customHeight="1" x14ac:dyDescent="0.15">
      <c r="A147" s="39"/>
      <c r="B147" s="41"/>
      <c r="C147" s="28"/>
      <c r="D147" s="28"/>
      <c r="E147" s="28"/>
      <c r="F147" s="28"/>
      <c r="G147" s="28"/>
      <c r="H147" s="28"/>
    </row>
    <row r="148" spans="1:8" ht="26.25" customHeight="1" x14ac:dyDescent="0.15">
      <c r="A148" s="39"/>
      <c r="B148" s="41"/>
      <c r="C148" s="28"/>
      <c r="D148" s="28"/>
      <c r="E148" s="28"/>
      <c r="F148" s="28"/>
      <c r="G148" s="28"/>
      <c r="H148" s="28"/>
    </row>
    <row r="149" spans="1:8" ht="26.25" customHeight="1" x14ac:dyDescent="0.15">
      <c r="A149" s="39"/>
      <c r="B149" s="41"/>
      <c r="C149" s="28"/>
      <c r="D149" s="28"/>
      <c r="E149" s="28"/>
      <c r="F149" s="28"/>
      <c r="G149" s="28"/>
      <c r="H149" s="28"/>
    </row>
    <row r="150" spans="1:8" ht="26.25" customHeight="1" x14ac:dyDescent="0.15">
      <c r="A150" s="39"/>
      <c r="B150" s="41"/>
      <c r="C150" s="28"/>
      <c r="D150" s="28"/>
      <c r="E150" s="28"/>
      <c r="F150" s="28"/>
      <c r="G150" s="28"/>
      <c r="H150" s="28"/>
    </row>
    <row r="151" spans="1:8" ht="26.25" customHeight="1" x14ac:dyDescent="0.15">
      <c r="A151" s="39"/>
      <c r="B151" s="41"/>
      <c r="C151" s="28"/>
      <c r="D151" s="28"/>
      <c r="E151" s="28"/>
      <c r="F151" s="28"/>
      <c r="G151" s="28"/>
      <c r="H151" s="28"/>
    </row>
    <row r="152" spans="1:8" ht="26.25" customHeight="1" x14ac:dyDescent="0.15">
      <c r="A152" s="39"/>
      <c r="B152" s="41"/>
      <c r="C152" s="28"/>
      <c r="D152" s="28"/>
      <c r="E152" s="28"/>
      <c r="F152" s="28"/>
      <c r="G152" s="28"/>
      <c r="H152" s="28"/>
    </row>
    <row r="153" spans="1:8" ht="26.25" customHeight="1" x14ac:dyDescent="0.15">
      <c r="A153" s="39"/>
      <c r="B153" s="41"/>
      <c r="C153" s="28"/>
      <c r="D153" s="28"/>
      <c r="E153" s="28"/>
      <c r="F153" s="28"/>
      <c r="G153" s="28"/>
      <c r="H153" s="28"/>
    </row>
    <row r="154" spans="1:8" ht="26.25" customHeight="1" x14ac:dyDescent="0.15">
      <c r="A154" s="39"/>
      <c r="B154" s="41"/>
      <c r="C154" s="28"/>
      <c r="D154" s="28"/>
      <c r="E154" s="28"/>
      <c r="F154" s="28"/>
      <c r="G154" s="28"/>
      <c r="H154" s="28"/>
    </row>
    <row r="155" spans="1:8" ht="26.25" customHeight="1" x14ac:dyDescent="0.15">
      <c r="A155" s="39"/>
      <c r="B155" s="41"/>
      <c r="C155" s="28"/>
      <c r="D155" s="28"/>
      <c r="E155" s="28"/>
      <c r="F155" s="28"/>
      <c r="G155" s="28"/>
      <c r="H155" s="28"/>
    </row>
    <row r="156" spans="1:8" ht="26.25" customHeight="1" x14ac:dyDescent="0.15">
      <c r="A156" s="39"/>
      <c r="B156" s="41"/>
      <c r="C156" s="28"/>
      <c r="D156" s="28"/>
      <c r="E156" s="28"/>
      <c r="F156" s="28"/>
      <c r="G156" s="28"/>
      <c r="H156" s="28"/>
    </row>
    <row r="157" spans="1:8" ht="26.25" customHeight="1" x14ac:dyDescent="0.15">
      <c r="A157" s="39"/>
      <c r="B157" s="41"/>
      <c r="C157" s="28"/>
      <c r="D157" s="28"/>
      <c r="E157" s="28"/>
      <c r="F157" s="28"/>
      <c r="G157" s="28"/>
      <c r="H157" s="28"/>
    </row>
    <row r="158" spans="1:8" ht="26.25" customHeight="1" x14ac:dyDescent="0.15">
      <c r="A158" s="39"/>
      <c r="B158" s="41"/>
      <c r="C158" s="28"/>
      <c r="D158" s="28"/>
      <c r="E158" s="28"/>
      <c r="F158" s="28"/>
      <c r="G158" s="28"/>
      <c r="H158" s="28"/>
    </row>
    <row r="159" spans="1:8" ht="26.25" customHeight="1" x14ac:dyDescent="0.15">
      <c r="A159" s="39"/>
      <c r="B159" s="41"/>
      <c r="C159" s="28"/>
      <c r="D159" s="28"/>
      <c r="E159" s="28"/>
      <c r="F159" s="28"/>
      <c r="G159" s="28"/>
      <c r="H159" s="28"/>
    </row>
    <row r="160" spans="1:8" ht="26.25" customHeight="1" x14ac:dyDescent="0.15">
      <c r="A160" s="39"/>
      <c r="B160" s="41"/>
      <c r="C160" s="28"/>
      <c r="D160" s="28"/>
      <c r="E160" s="28"/>
      <c r="F160" s="28"/>
      <c r="G160" s="28"/>
      <c r="H160" s="28"/>
    </row>
    <row r="161" spans="1:8" ht="26.25" customHeight="1" x14ac:dyDescent="0.15">
      <c r="A161" s="39"/>
      <c r="B161" s="41"/>
      <c r="C161" s="28"/>
      <c r="D161" s="28"/>
      <c r="E161" s="28"/>
      <c r="F161" s="28"/>
      <c r="G161" s="28"/>
      <c r="H161" s="28"/>
    </row>
    <row r="162" spans="1:8" ht="26.25" customHeight="1" x14ac:dyDescent="0.15">
      <c r="A162" s="39"/>
      <c r="B162" s="41"/>
      <c r="C162" s="28"/>
      <c r="D162" s="28"/>
      <c r="E162" s="28"/>
      <c r="F162" s="28"/>
      <c r="G162" s="28"/>
      <c r="H162" s="28"/>
    </row>
    <row r="163" spans="1:8" ht="26.25" customHeight="1" x14ac:dyDescent="0.15">
      <c r="A163" s="39"/>
      <c r="B163" s="41"/>
      <c r="C163" s="28"/>
      <c r="D163" s="28"/>
      <c r="E163" s="28"/>
      <c r="F163" s="28"/>
      <c r="G163" s="28"/>
      <c r="H163" s="28"/>
    </row>
    <row r="164" spans="1:8" ht="26.25" customHeight="1" x14ac:dyDescent="0.15">
      <c r="A164" s="39"/>
      <c r="B164" s="41"/>
      <c r="C164" s="28"/>
      <c r="D164" s="28"/>
      <c r="E164" s="28"/>
      <c r="F164" s="28"/>
      <c r="G164" s="28"/>
      <c r="H164" s="28"/>
    </row>
    <row r="165" spans="1:8" ht="26.25" customHeight="1" x14ac:dyDescent="0.15">
      <c r="A165" s="39"/>
      <c r="B165" s="41"/>
      <c r="C165" s="28"/>
      <c r="D165" s="28"/>
      <c r="E165" s="28"/>
      <c r="F165" s="28"/>
      <c r="G165" s="28"/>
      <c r="H165" s="28"/>
    </row>
    <row r="166" spans="1:8" ht="26.25" customHeight="1" x14ac:dyDescent="0.15">
      <c r="A166" s="39"/>
      <c r="B166" s="41"/>
      <c r="C166" s="28"/>
      <c r="D166" s="28"/>
      <c r="E166" s="28"/>
      <c r="F166" s="28"/>
      <c r="G166" s="28"/>
      <c r="H166" s="28"/>
    </row>
    <row r="167" spans="1:8" ht="26.25" customHeight="1" x14ac:dyDescent="0.15">
      <c r="A167" s="39"/>
      <c r="B167" s="41"/>
      <c r="C167" s="28"/>
      <c r="D167" s="28"/>
      <c r="E167" s="28"/>
      <c r="F167" s="28"/>
      <c r="G167" s="28"/>
      <c r="H167" s="28"/>
    </row>
    <row r="168" spans="1:8" ht="26.25" customHeight="1" x14ac:dyDescent="0.15">
      <c r="A168" s="39"/>
      <c r="B168" s="41"/>
      <c r="C168" s="28"/>
      <c r="D168" s="28"/>
      <c r="E168" s="28"/>
      <c r="F168" s="28"/>
      <c r="G168" s="28"/>
      <c r="H168" s="28"/>
    </row>
    <row r="169" spans="1:8" ht="26.25" customHeight="1" x14ac:dyDescent="0.15">
      <c r="A169" s="39"/>
      <c r="B169" s="41"/>
      <c r="C169" s="28"/>
      <c r="D169" s="28"/>
      <c r="E169" s="28"/>
      <c r="F169" s="28"/>
      <c r="G169" s="28"/>
      <c r="H169" s="28"/>
    </row>
    <row r="170" spans="1:8" ht="26.25" customHeight="1" x14ac:dyDescent="0.15">
      <c r="A170" s="39"/>
      <c r="B170" s="41"/>
      <c r="C170" s="28"/>
      <c r="D170" s="28"/>
      <c r="E170" s="28"/>
      <c r="F170" s="28"/>
      <c r="G170" s="28"/>
      <c r="H170" s="28"/>
    </row>
    <row r="171" spans="1:8" ht="26.25" customHeight="1" x14ac:dyDescent="0.15">
      <c r="A171" s="39"/>
      <c r="B171" s="41"/>
      <c r="C171" s="28"/>
      <c r="D171" s="28"/>
      <c r="E171" s="28"/>
      <c r="F171" s="28"/>
      <c r="G171" s="28"/>
      <c r="H171" s="28"/>
    </row>
    <row r="172" spans="1:8" ht="26.25" customHeight="1" x14ac:dyDescent="0.15">
      <c r="A172" s="39"/>
      <c r="B172" s="41"/>
      <c r="C172" s="28"/>
      <c r="D172" s="28"/>
      <c r="E172" s="28"/>
      <c r="F172" s="28"/>
      <c r="G172" s="28"/>
      <c r="H172" s="28"/>
    </row>
    <row r="173" spans="1:8" ht="26.25" customHeight="1" x14ac:dyDescent="0.15">
      <c r="A173" s="39"/>
      <c r="B173" s="41"/>
      <c r="C173" s="28"/>
      <c r="D173" s="28"/>
      <c r="E173" s="28"/>
      <c r="F173" s="28"/>
      <c r="G173" s="28"/>
      <c r="H173" s="28"/>
    </row>
    <row r="174" spans="1:8" ht="26.25" customHeight="1" x14ac:dyDescent="0.15">
      <c r="A174" s="39"/>
      <c r="B174" s="41"/>
      <c r="C174" s="28"/>
      <c r="D174" s="28"/>
      <c r="E174" s="28"/>
      <c r="F174" s="28"/>
      <c r="G174" s="28"/>
      <c r="H174" s="28"/>
    </row>
    <row r="175" spans="1:8" ht="26.25" customHeight="1" x14ac:dyDescent="0.15">
      <c r="A175" s="39"/>
      <c r="B175" s="41"/>
      <c r="C175" s="28"/>
      <c r="D175" s="28"/>
      <c r="E175" s="28"/>
      <c r="F175" s="28"/>
      <c r="G175" s="28"/>
      <c r="H175" s="28"/>
    </row>
    <row r="176" spans="1:8" ht="26.25" customHeight="1" x14ac:dyDescent="0.15">
      <c r="A176" s="39"/>
      <c r="B176" s="41"/>
      <c r="C176" s="28"/>
      <c r="D176" s="28"/>
      <c r="E176" s="28"/>
      <c r="F176" s="28"/>
      <c r="G176" s="28"/>
      <c r="H176" s="28"/>
    </row>
    <row r="177" spans="1:8" ht="26.25" customHeight="1" x14ac:dyDescent="0.15">
      <c r="A177" s="39"/>
      <c r="B177" s="41"/>
      <c r="C177" s="28"/>
      <c r="D177" s="28"/>
      <c r="E177" s="28"/>
      <c r="F177" s="28"/>
      <c r="G177" s="28"/>
      <c r="H177" s="28"/>
    </row>
    <row r="178" spans="1:8" ht="26.25" customHeight="1" x14ac:dyDescent="0.15">
      <c r="A178" s="39"/>
      <c r="B178" s="41"/>
      <c r="C178" s="28"/>
      <c r="D178" s="28"/>
      <c r="E178" s="28"/>
      <c r="F178" s="28"/>
      <c r="G178" s="28"/>
      <c r="H178" s="28"/>
    </row>
    <row r="179" spans="1:8" ht="26.25" customHeight="1" x14ac:dyDescent="0.15">
      <c r="A179" s="39"/>
      <c r="B179" s="41"/>
      <c r="C179" s="28"/>
      <c r="D179" s="28"/>
      <c r="E179" s="28"/>
      <c r="F179" s="28"/>
      <c r="G179" s="28"/>
      <c r="H179" s="28"/>
    </row>
    <row r="180" spans="1:8" ht="26.25" customHeight="1" x14ac:dyDescent="0.15">
      <c r="A180" s="39"/>
      <c r="B180" s="41"/>
      <c r="C180" s="28"/>
      <c r="D180" s="28"/>
      <c r="E180" s="28"/>
      <c r="F180" s="28"/>
      <c r="G180" s="28"/>
      <c r="H180" s="28"/>
    </row>
    <row r="181" spans="1:8" ht="26.25" customHeight="1" x14ac:dyDescent="0.15">
      <c r="A181" s="39"/>
      <c r="B181" s="41"/>
      <c r="C181" s="28"/>
      <c r="D181" s="28"/>
      <c r="E181" s="28"/>
      <c r="F181" s="28"/>
      <c r="G181" s="28"/>
      <c r="H181" s="28"/>
    </row>
    <row r="182" spans="1:8" ht="26.25" customHeight="1" x14ac:dyDescent="0.15">
      <c r="A182" s="39"/>
      <c r="B182" s="41"/>
      <c r="C182" s="28"/>
      <c r="D182" s="28"/>
      <c r="E182" s="28"/>
      <c r="F182" s="28"/>
      <c r="G182" s="28"/>
      <c r="H182" s="28"/>
    </row>
    <row r="183" spans="1:8" ht="26.25" customHeight="1" x14ac:dyDescent="0.15">
      <c r="A183" s="39"/>
      <c r="B183" s="41"/>
      <c r="C183" s="28"/>
      <c r="D183" s="28"/>
      <c r="E183" s="28"/>
      <c r="F183" s="28"/>
      <c r="G183" s="28"/>
      <c r="H183" s="28"/>
    </row>
    <row r="184" spans="1:8" ht="26.25" customHeight="1" x14ac:dyDescent="0.15">
      <c r="A184" s="39"/>
      <c r="B184" s="41"/>
      <c r="C184" s="28"/>
      <c r="D184" s="28"/>
      <c r="E184" s="28"/>
      <c r="F184" s="28"/>
      <c r="G184" s="28"/>
      <c r="H184" s="28"/>
    </row>
    <row r="185" spans="1:8" ht="26.25" customHeight="1" x14ac:dyDescent="0.15">
      <c r="A185" s="39"/>
      <c r="B185" s="41"/>
      <c r="C185" s="28"/>
      <c r="D185" s="28"/>
      <c r="E185" s="28"/>
      <c r="F185" s="28"/>
      <c r="G185" s="28"/>
      <c r="H185" s="28"/>
    </row>
    <row r="186" spans="1:8" ht="26.25" customHeight="1" x14ac:dyDescent="0.15">
      <c r="A186" s="39"/>
      <c r="B186" s="41"/>
      <c r="C186" s="28"/>
      <c r="D186" s="28"/>
      <c r="E186" s="28"/>
      <c r="F186" s="28"/>
      <c r="G186" s="28"/>
      <c r="H186" s="28"/>
    </row>
    <row r="187" spans="1:8" ht="26.25" customHeight="1" x14ac:dyDescent="0.15">
      <c r="A187" s="39"/>
      <c r="B187" s="41"/>
      <c r="C187" s="28"/>
      <c r="D187" s="28"/>
      <c r="E187" s="28"/>
      <c r="F187" s="28"/>
      <c r="G187" s="28"/>
      <c r="H187" s="28"/>
    </row>
    <row r="188" spans="1:8" ht="26.25" customHeight="1" x14ac:dyDescent="0.15">
      <c r="A188" s="39"/>
      <c r="B188" s="41"/>
      <c r="C188" s="28"/>
      <c r="D188" s="28"/>
      <c r="E188" s="28"/>
      <c r="F188" s="28"/>
      <c r="G188" s="28"/>
      <c r="H188" s="28"/>
    </row>
    <row r="189" spans="1:8" ht="26.25" customHeight="1" x14ac:dyDescent="0.15">
      <c r="A189" s="39"/>
      <c r="B189" s="41"/>
      <c r="C189" s="28"/>
      <c r="D189" s="28"/>
      <c r="E189" s="28"/>
      <c r="F189" s="28"/>
      <c r="G189" s="28"/>
      <c r="H189" s="28"/>
    </row>
    <row r="190" spans="1:8" ht="26.25" customHeight="1" x14ac:dyDescent="0.15">
      <c r="A190" s="39"/>
      <c r="B190" s="41"/>
      <c r="C190" s="28"/>
      <c r="D190" s="28"/>
      <c r="E190" s="28"/>
      <c r="F190" s="28"/>
      <c r="G190" s="28"/>
      <c r="H190" s="28"/>
    </row>
    <row r="191" spans="1:8" ht="26.25" customHeight="1" x14ac:dyDescent="0.15">
      <c r="A191" s="39"/>
      <c r="B191" s="41"/>
      <c r="C191" s="28"/>
      <c r="D191" s="28"/>
      <c r="E191" s="28"/>
      <c r="F191" s="28"/>
      <c r="G191" s="28"/>
      <c r="H191" s="28"/>
    </row>
    <row r="192" spans="1:8" ht="26.25" customHeight="1" x14ac:dyDescent="0.15">
      <c r="A192" s="39"/>
      <c r="B192" s="41"/>
      <c r="C192" s="28"/>
      <c r="D192" s="28"/>
      <c r="E192" s="28"/>
      <c r="F192" s="28"/>
      <c r="G192" s="28"/>
      <c r="H192" s="28"/>
    </row>
    <row r="193" spans="1:8" ht="26.25" customHeight="1" x14ac:dyDescent="0.15">
      <c r="A193" s="39"/>
      <c r="B193" s="41"/>
      <c r="C193" s="28"/>
      <c r="D193" s="28"/>
      <c r="E193" s="28"/>
      <c r="F193" s="28"/>
      <c r="G193" s="28"/>
      <c r="H193" s="28"/>
    </row>
    <row r="194" spans="1:8" ht="26.25" customHeight="1" x14ac:dyDescent="0.15">
      <c r="A194" s="39"/>
      <c r="B194" s="41"/>
      <c r="C194" s="28"/>
      <c r="D194" s="28"/>
      <c r="E194" s="28"/>
      <c r="F194" s="28"/>
      <c r="G194" s="28"/>
      <c r="H194" s="28"/>
    </row>
    <row r="195" spans="1:8" ht="26.25" customHeight="1" x14ac:dyDescent="0.15">
      <c r="A195" s="39"/>
      <c r="B195" s="41"/>
      <c r="C195" s="28"/>
      <c r="D195" s="28"/>
      <c r="E195" s="28"/>
      <c r="F195" s="28"/>
      <c r="G195" s="28"/>
      <c r="H195" s="28"/>
    </row>
    <row r="196" spans="1:8" ht="26.25" customHeight="1" x14ac:dyDescent="0.15">
      <c r="A196" s="39"/>
      <c r="B196" s="41"/>
      <c r="C196" s="28"/>
      <c r="D196" s="28"/>
      <c r="E196" s="28"/>
      <c r="F196" s="28"/>
      <c r="G196" s="28"/>
      <c r="H196" s="28"/>
    </row>
    <row r="197" spans="1:8" ht="26.25" customHeight="1" x14ac:dyDescent="0.15">
      <c r="A197" s="39"/>
      <c r="B197" s="41"/>
      <c r="C197" s="28"/>
      <c r="D197" s="28"/>
      <c r="E197" s="28"/>
      <c r="F197" s="28"/>
      <c r="G197" s="28"/>
      <c r="H197" s="28"/>
    </row>
    <row r="198" spans="1:8" ht="26.25" customHeight="1" x14ac:dyDescent="0.15">
      <c r="A198" s="39"/>
      <c r="B198" s="41"/>
      <c r="C198" s="28"/>
      <c r="D198" s="28"/>
      <c r="E198" s="28"/>
      <c r="F198" s="28"/>
      <c r="G198" s="28"/>
      <c r="H198" s="28"/>
    </row>
    <row r="199" spans="1:8" ht="26.25" customHeight="1" x14ac:dyDescent="0.15">
      <c r="A199" s="39"/>
      <c r="B199" s="41"/>
      <c r="C199" s="28"/>
      <c r="D199" s="28"/>
      <c r="E199" s="28"/>
      <c r="F199" s="28"/>
      <c r="G199" s="28"/>
      <c r="H199" s="28"/>
    </row>
    <row r="200" spans="1:8" ht="26.25" customHeight="1" x14ac:dyDescent="0.15">
      <c r="A200" s="39"/>
      <c r="B200" s="41"/>
      <c r="C200" s="28"/>
      <c r="D200" s="28"/>
      <c r="E200" s="28"/>
      <c r="F200" s="28"/>
      <c r="G200" s="28"/>
      <c r="H200" s="28"/>
    </row>
    <row r="201" spans="1:8" ht="26.25" customHeight="1" x14ac:dyDescent="0.15">
      <c r="A201" s="39"/>
      <c r="B201" s="41"/>
      <c r="C201" s="28"/>
      <c r="D201" s="28"/>
      <c r="E201" s="28"/>
      <c r="F201" s="28"/>
      <c r="G201" s="28"/>
      <c r="H201" s="28"/>
    </row>
    <row r="202" spans="1:8" ht="26.25" customHeight="1" x14ac:dyDescent="0.15">
      <c r="A202" s="39"/>
      <c r="B202" s="41"/>
      <c r="C202" s="28"/>
      <c r="D202" s="28"/>
      <c r="E202" s="28"/>
      <c r="F202" s="28"/>
      <c r="G202" s="28"/>
      <c r="H202" s="28"/>
    </row>
    <row r="203" spans="1:8" ht="26.25" customHeight="1" x14ac:dyDescent="0.15">
      <c r="A203" s="39"/>
      <c r="B203" s="41"/>
      <c r="C203" s="28"/>
      <c r="D203" s="28"/>
      <c r="E203" s="28"/>
      <c r="F203" s="28"/>
      <c r="G203" s="28"/>
      <c r="H203" s="28"/>
    </row>
    <row r="204" spans="1:8" ht="26.25" customHeight="1" x14ac:dyDescent="0.15">
      <c r="A204" s="39"/>
      <c r="B204" s="41"/>
      <c r="C204" s="28"/>
      <c r="D204" s="28"/>
      <c r="E204" s="28"/>
      <c r="F204" s="28"/>
      <c r="G204" s="28"/>
      <c r="H204" s="28"/>
    </row>
    <row r="205" spans="1:8" ht="26.25" customHeight="1" x14ac:dyDescent="0.15">
      <c r="A205" s="39"/>
      <c r="B205" s="41"/>
      <c r="C205" s="28"/>
      <c r="D205" s="28"/>
      <c r="E205" s="28"/>
      <c r="F205" s="28"/>
      <c r="G205" s="28"/>
      <c r="H205" s="28"/>
    </row>
    <row r="206" spans="1:8" ht="26.25" customHeight="1" x14ac:dyDescent="0.15">
      <c r="A206" s="39"/>
      <c r="B206" s="41"/>
      <c r="C206" s="28"/>
      <c r="D206" s="28"/>
      <c r="E206" s="28"/>
      <c r="F206" s="28"/>
      <c r="G206" s="28"/>
      <c r="H206" s="28"/>
    </row>
    <row r="207" spans="1:8" ht="26.25" customHeight="1" x14ac:dyDescent="0.15">
      <c r="A207" s="39"/>
      <c r="B207" s="41"/>
      <c r="C207" s="28"/>
      <c r="D207" s="28"/>
      <c r="E207" s="28"/>
      <c r="F207" s="28"/>
      <c r="G207" s="28"/>
      <c r="H207" s="28"/>
    </row>
    <row r="208" spans="1:8" ht="26.25" customHeight="1" x14ac:dyDescent="0.15">
      <c r="A208" s="39"/>
      <c r="B208" s="41"/>
      <c r="C208" s="28"/>
      <c r="D208" s="28"/>
      <c r="E208" s="28"/>
      <c r="F208" s="28"/>
      <c r="G208" s="28"/>
      <c r="H208" s="28"/>
    </row>
    <row r="209" spans="1:8" ht="26.25" customHeight="1" x14ac:dyDescent="0.15">
      <c r="A209" s="39"/>
      <c r="B209" s="41"/>
      <c r="C209" s="28"/>
      <c r="D209" s="28"/>
      <c r="E209" s="28"/>
      <c r="F209" s="28"/>
      <c r="G209" s="28"/>
      <c r="H209" s="28"/>
    </row>
    <row r="210" spans="1:8" ht="26.25" customHeight="1" x14ac:dyDescent="0.15">
      <c r="A210" s="39"/>
      <c r="B210" s="41"/>
      <c r="C210" s="28"/>
      <c r="D210" s="28"/>
      <c r="E210" s="28"/>
      <c r="F210" s="28"/>
      <c r="G210" s="28"/>
      <c r="H210" s="28"/>
    </row>
    <row r="211" spans="1:8" ht="26.25" customHeight="1" x14ac:dyDescent="0.15">
      <c r="A211" s="39"/>
      <c r="B211" s="41"/>
      <c r="C211" s="28"/>
      <c r="D211" s="28"/>
      <c r="E211" s="28"/>
      <c r="F211" s="28"/>
      <c r="G211" s="28"/>
      <c r="H211" s="28"/>
    </row>
    <row r="212" spans="1:8" ht="26.25" customHeight="1" x14ac:dyDescent="0.15">
      <c r="A212" s="39"/>
      <c r="B212" s="41"/>
      <c r="C212" s="28"/>
      <c r="D212" s="28"/>
      <c r="E212" s="28"/>
      <c r="F212" s="28"/>
      <c r="G212" s="28"/>
      <c r="H212" s="28"/>
    </row>
    <row r="213" spans="1:8" ht="26.25" customHeight="1" x14ac:dyDescent="0.15">
      <c r="A213" s="39"/>
      <c r="B213" s="41"/>
      <c r="C213" s="28"/>
      <c r="D213" s="28"/>
      <c r="E213" s="28"/>
      <c r="F213" s="28"/>
      <c r="G213" s="28"/>
      <c r="H213" s="28"/>
    </row>
    <row r="214" spans="1:8" ht="26.25" customHeight="1" x14ac:dyDescent="0.15">
      <c r="A214" s="39"/>
      <c r="B214" s="41"/>
      <c r="C214" s="28"/>
      <c r="D214" s="28"/>
      <c r="E214" s="28"/>
      <c r="F214" s="28"/>
      <c r="G214" s="28"/>
      <c r="H214" s="28"/>
    </row>
    <row r="215" spans="1:8" ht="26.25" customHeight="1" x14ac:dyDescent="0.15">
      <c r="A215" s="39"/>
      <c r="B215" s="41"/>
      <c r="C215" s="28"/>
      <c r="D215" s="28"/>
      <c r="E215" s="28"/>
      <c r="F215" s="28"/>
      <c r="G215" s="28"/>
      <c r="H215" s="28"/>
    </row>
    <row r="216" spans="1:8" ht="26.25" customHeight="1" x14ac:dyDescent="0.15">
      <c r="A216" s="39"/>
      <c r="B216" s="41"/>
      <c r="C216" s="28"/>
      <c r="D216" s="28"/>
      <c r="E216" s="28"/>
      <c r="F216" s="28"/>
      <c r="G216" s="28"/>
      <c r="H216" s="28"/>
    </row>
    <row r="217" spans="1:8" ht="26.25" customHeight="1" x14ac:dyDescent="0.15">
      <c r="A217" s="39"/>
      <c r="B217" s="41"/>
      <c r="C217" s="28"/>
      <c r="D217" s="28"/>
      <c r="E217" s="28"/>
      <c r="F217" s="28"/>
      <c r="G217" s="28"/>
      <c r="H217" s="28"/>
    </row>
    <row r="218" spans="1:8" ht="26.25" customHeight="1" x14ac:dyDescent="0.15">
      <c r="A218" s="39"/>
      <c r="B218" s="41"/>
      <c r="C218" s="28"/>
      <c r="D218" s="28"/>
      <c r="E218" s="28"/>
      <c r="F218" s="28"/>
      <c r="G218" s="28"/>
      <c r="H218" s="28"/>
    </row>
    <row r="219" spans="1:8" ht="26.25" customHeight="1" x14ac:dyDescent="0.15">
      <c r="A219" s="39"/>
      <c r="B219" s="41"/>
      <c r="C219" s="28"/>
      <c r="D219" s="28"/>
      <c r="E219" s="28"/>
      <c r="F219" s="28"/>
      <c r="G219" s="28"/>
      <c r="H219" s="28"/>
    </row>
    <row r="220" spans="1:8" ht="26.25" customHeight="1" x14ac:dyDescent="0.15">
      <c r="A220" s="39"/>
      <c r="B220" s="41"/>
      <c r="C220" s="28"/>
      <c r="D220" s="28"/>
      <c r="E220" s="28"/>
      <c r="F220" s="28"/>
      <c r="G220" s="28"/>
      <c r="H220" s="28"/>
    </row>
    <row r="221" spans="1:8" ht="26.25" customHeight="1" x14ac:dyDescent="0.15">
      <c r="A221" s="39"/>
      <c r="B221" s="41"/>
      <c r="C221" s="28"/>
      <c r="D221" s="28"/>
      <c r="E221" s="28"/>
      <c r="F221" s="28"/>
      <c r="G221" s="28"/>
      <c r="H221" s="28"/>
    </row>
    <row r="222" spans="1:8" ht="26.25" customHeight="1" x14ac:dyDescent="0.15">
      <c r="A222" s="39"/>
      <c r="B222" s="41"/>
      <c r="C222" s="28"/>
      <c r="D222" s="28"/>
      <c r="E222" s="28"/>
      <c r="F222" s="28"/>
      <c r="G222" s="28"/>
      <c r="H222" s="28"/>
    </row>
    <row r="223" spans="1:8" ht="26.25" customHeight="1" x14ac:dyDescent="0.15">
      <c r="A223" s="39"/>
      <c r="B223" s="41"/>
      <c r="C223" s="28"/>
      <c r="D223" s="28"/>
      <c r="E223" s="28"/>
      <c r="F223" s="28"/>
      <c r="G223" s="28"/>
      <c r="H223" s="28"/>
    </row>
    <row r="224" spans="1:8" ht="26.25" customHeight="1" x14ac:dyDescent="0.15">
      <c r="A224" s="39"/>
      <c r="B224" s="41"/>
      <c r="C224" s="28"/>
      <c r="D224" s="28"/>
      <c r="E224" s="28"/>
      <c r="F224" s="28"/>
      <c r="G224" s="28"/>
      <c r="H224" s="28"/>
    </row>
    <row r="225" spans="1:8" ht="26.25" customHeight="1" x14ac:dyDescent="0.15">
      <c r="A225" s="39"/>
      <c r="B225" s="41"/>
      <c r="C225" s="28"/>
      <c r="D225" s="28"/>
      <c r="E225" s="28"/>
      <c r="F225" s="28"/>
      <c r="G225" s="28"/>
      <c r="H225" s="28"/>
    </row>
    <row r="226" spans="1:8" ht="26.25" customHeight="1" x14ac:dyDescent="0.15">
      <c r="A226" s="39"/>
      <c r="B226" s="41"/>
      <c r="C226" s="28"/>
      <c r="D226" s="28"/>
      <c r="E226" s="28"/>
      <c r="F226" s="28"/>
      <c r="G226" s="28"/>
      <c r="H226" s="28"/>
    </row>
    <row r="227" spans="1:8" ht="26.25" customHeight="1" x14ac:dyDescent="0.15">
      <c r="A227" s="39"/>
      <c r="B227" s="41"/>
      <c r="C227" s="28"/>
      <c r="D227" s="28"/>
      <c r="E227" s="28"/>
      <c r="F227" s="28"/>
      <c r="G227" s="28"/>
      <c r="H227" s="28"/>
    </row>
    <row r="228" spans="1:8" ht="26.25" customHeight="1" x14ac:dyDescent="0.15">
      <c r="A228" s="39"/>
      <c r="B228" s="41"/>
      <c r="C228" s="28"/>
      <c r="D228" s="28"/>
      <c r="E228" s="28"/>
      <c r="F228" s="28"/>
      <c r="G228" s="28"/>
      <c r="H228" s="28"/>
    </row>
    <row r="229" spans="1:8" ht="26.25" customHeight="1" x14ac:dyDescent="0.15">
      <c r="A229" s="39"/>
      <c r="B229" s="41"/>
      <c r="C229" s="28"/>
      <c r="D229" s="28"/>
      <c r="E229" s="28"/>
      <c r="F229" s="28"/>
      <c r="G229" s="28"/>
      <c r="H229" s="28"/>
    </row>
    <row r="230" spans="1:8" ht="26.25" customHeight="1" x14ac:dyDescent="0.15">
      <c r="A230" s="39"/>
      <c r="B230" s="41"/>
      <c r="C230" s="28"/>
      <c r="D230" s="28"/>
      <c r="E230" s="28"/>
      <c r="F230" s="28"/>
      <c r="G230" s="28"/>
      <c r="H230" s="28"/>
    </row>
    <row r="231" spans="1:8" ht="26.25" customHeight="1" x14ac:dyDescent="0.15">
      <c r="A231" s="39"/>
      <c r="B231" s="41"/>
      <c r="C231" s="28"/>
      <c r="D231" s="28"/>
      <c r="E231" s="28"/>
      <c r="F231" s="28"/>
      <c r="G231" s="28"/>
      <c r="H231" s="28"/>
    </row>
    <row r="232" spans="1:8" ht="26.25" customHeight="1" x14ac:dyDescent="0.15">
      <c r="A232" s="39"/>
      <c r="B232" s="41"/>
      <c r="C232" s="28"/>
      <c r="D232" s="28"/>
      <c r="E232" s="28"/>
      <c r="F232" s="28"/>
      <c r="G232" s="28"/>
      <c r="H232" s="28"/>
    </row>
    <row r="233" spans="1:8" ht="26.25" customHeight="1" x14ac:dyDescent="0.15">
      <c r="A233" s="39"/>
      <c r="B233" s="41"/>
      <c r="C233" s="28"/>
      <c r="D233" s="28"/>
      <c r="E233" s="28"/>
      <c r="F233" s="28"/>
      <c r="G233" s="28"/>
      <c r="H233" s="28"/>
    </row>
    <row r="234" spans="1:8" ht="26.25" customHeight="1" x14ac:dyDescent="0.15">
      <c r="A234" s="39"/>
      <c r="B234" s="41"/>
      <c r="C234" s="28"/>
      <c r="D234" s="28"/>
      <c r="E234" s="28"/>
      <c r="F234" s="28"/>
      <c r="G234" s="28"/>
      <c r="H234" s="28"/>
    </row>
    <row r="235" spans="1:8" ht="26.25" customHeight="1" x14ac:dyDescent="0.15">
      <c r="A235" s="39"/>
      <c r="B235" s="41"/>
      <c r="C235" s="28"/>
      <c r="D235" s="28"/>
      <c r="E235" s="28"/>
      <c r="F235" s="28"/>
      <c r="G235" s="28"/>
      <c r="H235" s="28"/>
    </row>
    <row r="236" spans="1:8" ht="26.25" customHeight="1" x14ac:dyDescent="0.15">
      <c r="A236" s="39"/>
      <c r="B236" s="41"/>
      <c r="C236" s="28"/>
      <c r="D236" s="28"/>
      <c r="E236" s="28"/>
      <c r="F236" s="28"/>
      <c r="G236" s="28"/>
      <c r="H236" s="28"/>
    </row>
    <row r="237" spans="1:8" ht="26.25" customHeight="1" x14ac:dyDescent="0.15">
      <c r="A237" s="39"/>
      <c r="B237" s="41"/>
      <c r="C237" s="28"/>
      <c r="D237" s="28"/>
      <c r="E237" s="28"/>
      <c r="F237" s="28"/>
      <c r="G237" s="28"/>
      <c r="H237" s="28"/>
    </row>
    <row r="238" spans="1:8" ht="26.25" customHeight="1" x14ac:dyDescent="0.15">
      <c r="A238" s="39"/>
      <c r="B238" s="41"/>
      <c r="C238" s="28"/>
      <c r="D238" s="28"/>
      <c r="E238" s="28"/>
      <c r="F238" s="28"/>
      <c r="G238" s="28"/>
      <c r="H238" s="28"/>
    </row>
    <row r="239" spans="1:8" ht="26.25" customHeight="1" x14ac:dyDescent="0.15">
      <c r="A239" s="39"/>
      <c r="B239" s="41"/>
      <c r="C239" s="28"/>
      <c r="D239" s="28"/>
      <c r="E239" s="28"/>
      <c r="F239" s="28"/>
      <c r="G239" s="28"/>
      <c r="H239" s="28"/>
    </row>
    <row r="240" spans="1:8" ht="26.25" customHeight="1" x14ac:dyDescent="0.15">
      <c r="A240" s="39"/>
      <c r="B240" s="41"/>
      <c r="C240" s="28"/>
      <c r="D240" s="28"/>
      <c r="E240" s="28"/>
      <c r="F240" s="28"/>
      <c r="G240" s="28"/>
      <c r="H240" s="28"/>
    </row>
    <row r="241" spans="1:8" ht="26.25" customHeight="1" x14ac:dyDescent="0.15">
      <c r="A241" s="39"/>
      <c r="B241" s="41"/>
      <c r="C241" s="28"/>
      <c r="D241" s="28"/>
      <c r="E241" s="28"/>
      <c r="F241" s="28"/>
      <c r="G241" s="28"/>
      <c r="H241" s="28"/>
    </row>
    <row r="242" spans="1:8" ht="26.25" customHeight="1" x14ac:dyDescent="0.15">
      <c r="A242" s="39"/>
      <c r="B242" s="41"/>
      <c r="C242" s="28"/>
      <c r="D242" s="28"/>
      <c r="E242" s="28"/>
      <c r="F242" s="28"/>
      <c r="G242" s="28"/>
      <c r="H242" s="28"/>
    </row>
    <row r="243" spans="1:8" ht="26.25" customHeight="1" x14ac:dyDescent="0.15">
      <c r="A243" s="39"/>
      <c r="B243" s="41"/>
      <c r="C243" s="28"/>
      <c r="D243" s="28"/>
      <c r="E243" s="28"/>
      <c r="F243" s="28"/>
      <c r="G243" s="28"/>
      <c r="H243" s="28"/>
    </row>
    <row r="244" spans="1:8" ht="26.25" customHeight="1" x14ac:dyDescent="0.15">
      <c r="A244" s="39"/>
      <c r="B244" s="41"/>
      <c r="C244" s="28"/>
      <c r="D244" s="28"/>
      <c r="E244" s="28"/>
      <c r="F244" s="28"/>
      <c r="G244" s="28"/>
      <c r="H244" s="28"/>
    </row>
    <row r="245" spans="1:8" ht="26.25" customHeight="1" x14ac:dyDescent="0.15">
      <c r="A245" s="39"/>
      <c r="B245" s="41"/>
      <c r="C245" s="28"/>
      <c r="D245" s="28"/>
      <c r="E245" s="28"/>
      <c r="F245" s="28"/>
      <c r="G245" s="28"/>
      <c r="H245" s="28"/>
    </row>
    <row r="246" spans="1:8" ht="26.25" customHeight="1" x14ac:dyDescent="0.15">
      <c r="A246" s="39"/>
      <c r="B246" s="41"/>
      <c r="C246" s="28"/>
      <c r="D246" s="28"/>
      <c r="E246" s="28"/>
      <c r="F246" s="28"/>
      <c r="G246" s="28"/>
      <c r="H246" s="28"/>
    </row>
    <row r="247" spans="1:8" ht="26.25" customHeight="1" x14ac:dyDescent="0.15">
      <c r="A247" s="39"/>
      <c r="B247" s="41"/>
      <c r="C247" s="28"/>
      <c r="D247" s="28"/>
      <c r="E247" s="28"/>
      <c r="F247" s="28"/>
      <c r="G247" s="28"/>
      <c r="H247" s="28"/>
    </row>
    <row r="248" spans="1:8" ht="26.25" customHeight="1" x14ac:dyDescent="0.15">
      <c r="A248" s="39"/>
      <c r="B248" s="41"/>
      <c r="C248" s="28"/>
      <c r="D248" s="28"/>
      <c r="E248" s="28"/>
      <c r="F248" s="28"/>
      <c r="G248" s="28"/>
      <c r="H248" s="28"/>
    </row>
    <row r="249" spans="1:8" ht="26.25" customHeight="1" x14ac:dyDescent="0.15">
      <c r="A249" s="39"/>
      <c r="B249" s="41"/>
      <c r="C249" s="28"/>
      <c r="D249" s="28"/>
      <c r="E249" s="28"/>
      <c r="F249" s="28"/>
      <c r="G249" s="28"/>
      <c r="H249" s="28"/>
    </row>
    <row r="250" spans="1:8" ht="26.25" customHeight="1" x14ac:dyDescent="0.15">
      <c r="A250" s="39"/>
      <c r="B250" s="41"/>
      <c r="C250" s="28"/>
      <c r="D250" s="28"/>
      <c r="E250" s="28"/>
      <c r="F250" s="28"/>
      <c r="G250" s="28"/>
      <c r="H250" s="28"/>
    </row>
    <row r="251" spans="1:8" ht="26.25" customHeight="1" x14ac:dyDescent="0.15">
      <c r="A251" s="39"/>
      <c r="B251" s="41"/>
      <c r="C251" s="28"/>
      <c r="D251" s="28"/>
      <c r="E251" s="28"/>
      <c r="F251" s="28"/>
      <c r="G251" s="28"/>
      <c r="H251" s="28"/>
    </row>
    <row r="252" spans="1:8" ht="26.25" customHeight="1" x14ac:dyDescent="0.15">
      <c r="A252" s="39"/>
      <c r="B252" s="41"/>
      <c r="C252" s="28"/>
      <c r="D252" s="28"/>
      <c r="E252" s="28"/>
      <c r="F252" s="28"/>
      <c r="G252" s="28"/>
      <c r="H252" s="28"/>
    </row>
    <row r="253" spans="1:8" ht="26.25" customHeight="1" x14ac:dyDescent="0.15">
      <c r="A253" s="39"/>
      <c r="B253" s="41"/>
      <c r="C253" s="28"/>
      <c r="D253" s="28"/>
      <c r="E253" s="28"/>
      <c r="F253" s="28"/>
      <c r="G253" s="28"/>
      <c r="H253" s="28"/>
    </row>
    <row r="254" spans="1:8" ht="26.25" customHeight="1" x14ac:dyDescent="0.15">
      <c r="A254" s="39"/>
      <c r="B254" s="41"/>
      <c r="C254" s="28"/>
      <c r="D254" s="28"/>
      <c r="E254" s="28"/>
      <c r="F254" s="28"/>
      <c r="G254" s="28"/>
      <c r="H254" s="28"/>
    </row>
    <row r="255" spans="1:8" ht="26.25" customHeight="1" x14ac:dyDescent="0.15">
      <c r="A255" s="39"/>
      <c r="B255" s="41"/>
      <c r="C255" s="28"/>
      <c r="D255" s="28"/>
      <c r="E255" s="28"/>
      <c r="F255" s="28"/>
      <c r="G255" s="28"/>
      <c r="H255" s="28"/>
    </row>
    <row r="256" spans="1:8" ht="26.25" customHeight="1" x14ac:dyDescent="0.15">
      <c r="A256" s="39"/>
      <c r="B256" s="41"/>
      <c r="C256" s="28"/>
      <c r="D256" s="28"/>
      <c r="E256" s="28"/>
      <c r="F256" s="28"/>
      <c r="G256" s="28"/>
      <c r="H256" s="28"/>
    </row>
    <row r="257" spans="1:8" ht="26.25" customHeight="1" x14ac:dyDescent="0.15">
      <c r="A257" s="39"/>
      <c r="B257" s="41"/>
      <c r="C257" s="28"/>
      <c r="D257" s="28"/>
      <c r="E257" s="28"/>
      <c r="F257" s="28"/>
      <c r="G257" s="28"/>
      <c r="H257" s="28"/>
    </row>
    <row r="258" spans="1:8" ht="26.25" customHeight="1" x14ac:dyDescent="0.15">
      <c r="A258" s="39"/>
      <c r="B258" s="41"/>
      <c r="C258" s="28"/>
      <c r="D258" s="28"/>
      <c r="E258" s="28"/>
      <c r="F258" s="28"/>
      <c r="G258" s="28"/>
      <c r="H258" s="28"/>
    </row>
    <row r="259" spans="1:8" ht="26.25" customHeight="1" x14ac:dyDescent="0.15">
      <c r="A259" s="39"/>
      <c r="B259" s="41"/>
      <c r="C259" s="28"/>
      <c r="D259" s="28"/>
      <c r="E259" s="28"/>
      <c r="F259" s="28"/>
      <c r="G259" s="28"/>
      <c r="H259" s="28"/>
    </row>
    <row r="260" spans="1:8" ht="26.25" customHeight="1" x14ac:dyDescent="0.15">
      <c r="A260" s="39"/>
      <c r="B260" s="41"/>
      <c r="C260" s="28"/>
      <c r="D260" s="28"/>
      <c r="E260" s="28"/>
      <c r="F260" s="28"/>
      <c r="G260" s="28"/>
      <c r="H260" s="28"/>
    </row>
    <row r="261" spans="1:8" ht="26.25" customHeight="1" x14ac:dyDescent="0.15">
      <c r="A261" s="39"/>
      <c r="B261" s="41"/>
      <c r="C261" s="28"/>
      <c r="D261" s="28"/>
      <c r="E261" s="28"/>
      <c r="F261" s="28"/>
      <c r="G261" s="28"/>
      <c r="H261" s="28"/>
    </row>
    <row r="262" spans="1:8" ht="26.25" customHeight="1" x14ac:dyDescent="0.15">
      <c r="A262" s="39"/>
      <c r="B262" s="41"/>
      <c r="C262" s="28"/>
      <c r="D262" s="28"/>
      <c r="E262" s="28"/>
      <c r="F262" s="28"/>
      <c r="G262" s="28"/>
      <c r="H262" s="28"/>
    </row>
    <row r="263" spans="1:8" ht="26.25" customHeight="1" x14ac:dyDescent="0.15">
      <c r="A263" s="39"/>
      <c r="B263" s="41"/>
      <c r="C263" s="28"/>
      <c r="D263" s="28"/>
      <c r="E263" s="28"/>
      <c r="F263" s="28"/>
      <c r="G263" s="28"/>
      <c r="H263" s="28"/>
    </row>
    <row r="264" spans="1:8" ht="26.25" customHeight="1" x14ac:dyDescent="0.15">
      <c r="A264" s="39"/>
      <c r="B264" s="41"/>
      <c r="C264" s="28"/>
      <c r="D264" s="28"/>
      <c r="E264" s="28"/>
      <c r="F264" s="28"/>
      <c r="G264" s="28"/>
      <c r="H264" s="28"/>
    </row>
    <row r="265" spans="1:8" ht="26.25" customHeight="1" x14ac:dyDescent="0.15">
      <c r="A265" s="39"/>
      <c r="B265" s="41"/>
      <c r="C265" s="28"/>
      <c r="D265" s="28"/>
      <c r="E265" s="28"/>
      <c r="F265" s="28"/>
      <c r="G265" s="28"/>
      <c r="H265" s="28"/>
    </row>
    <row r="266" spans="1:8" ht="26.25" customHeight="1" x14ac:dyDescent="0.15">
      <c r="A266" s="39"/>
      <c r="B266" s="41"/>
      <c r="C266" s="28"/>
      <c r="D266" s="28"/>
      <c r="E266" s="28"/>
      <c r="F266" s="28"/>
      <c r="G266" s="28"/>
      <c r="H266" s="28"/>
    </row>
    <row r="267" spans="1:8" ht="26.25" customHeight="1" x14ac:dyDescent="0.15">
      <c r="A267" s="39"/>
      <c r="B267" s="41"/>
      <c r="C267" s="28"/>
      <c r="D267" s="28"/>
      <c r="E267" s="28"/>
      <c r="F267" s="28"/>
      <c r="G267" s="28"/>
      <c r="H267" s="28"/>
    </row>
    <row r="268" spans="1:8" ht="26.25" customHeight="1" x14ac:dyDescent="0.15">
      <c r="A268" s="39"/>
      <c r="B268" s="41"/>
      <c r="C268" s="28"/>
      <c r="D268" s="28"/>
      <c r="E268" s="28"/>
      <c r="F268" s="28"/>
      <c r="G268" s="28"/>
      <c r="H268" s="28"/>
    </row>
    <row r="269" spans="1:8" ht="26.25" customHeight="1" x14ac:dyDescent="0.15">
      <c r="A269" s="39"/>
      <c r="B269" s="41"/>
      <c r="C269" s="28"/>
      <c r="D269" s="28"/>
      <c r="E269" s="28"/>
      <c r="F269" s="28"/>
      <c r="G269" s="28"/>
      <c r="H269" s="28"/>
    </row>
    <row r="270" spans="1:8" ht="26.25" customHeight="1" x14ac:dyDescent="0.15">
      <c r="A270" s="39"/>
      <c r="B270" s="41"/>
      <c r="C270" s="28"/>
      <c r="D270" s="28"/>
      <c r="E270" s="28"/>
      <c r="F270" s="28"/>
      <c r="G270" s="28"/>
      <c r="H270" s="28"/>
    </row>
    <row r="271" spans="1:8" ht="26.25" customHeight="1" x14ac:dyDescent="0.15">
      <c r="A271" s="39"/>
      <c r="B271" s="41"/>
      <c r="C271" s="28"/>
      <c r="D271" s="28"/>
      <c r="E271" s="28"/>
      <c r="F271" s="28"/>
      <c r="G271" s="28"/>
      <c r="H271" s="28"/>
    </row>
    <row r="272" spans="1:8" ht="26.25" customHeight="1" x14ac:dyDescent="0.15">
      <c r="A272" s="39"/>
      <c r="B272" s="41"/>
      <c r="C272" s="28"/>
      <c r="D272" s="28"/>
      <c r="E272" s="28"/>
      <c r="F272" s="28"/>
      <c r="G272" s="28"/>
      <c r="H272" s="28"/>
    </row>
    <row r="273" spans="1:8" ht="26.25" customHeight="1" x14ac:dyDescent="0.15">
      <c r="A273" s="39"/>
      <c r="B273" s="41"/>
      <c r="C273" s="28"/>
      <c r="D273" s="28"/>
      <c r="E273" s="28"/>
      <c r="F273" s="28"/>
      <c r="G273" s="28"/>
      <c r="H273" s="28"/>
    </row>
    <row r="274" spans="1:8" ht="26.25" customHeight="1" x14ac:dyDescent="0.15">
      <c r="A274" s="39"/>
      <c r="B274" s="41"/>
      <c r="C274" s="28"/>
      <c r="D274" s="28"/>
      <c r="E274" s="28"/>
      <c r="F274" s="28"/>
      <c r="G274" s="28"/>
      <c r="H274" s="28"/>
    </row>
    <row r="275" spans="1:8" ht="26.25" customHeight="1" x14ac:dyDescent="0.15">
      <c r="A275" s="39"/>
      <c r="B275" s="41"/>
      <c r="C275" s="28"/>
      <c r="D275" s="28"/>
      <c r="E275" s="28"/>
      <c r="F275" s="28"/>
      <c r="G275" s="28"/>
      <c r="H275" s="28"/>
    </row>
    <row r="276" spans="1:8" ht="26.25" customHeight="1" x14ac:dyDescent="0.15">
      <c r="A276" s="39"/>
      <c r="B276" s="41"/>
      <c r="C276" s="28"/>
      <c r="D276" s="28"/>
      <c r="E276" s="28"/>
      <c r="F276" s="28"/>
      <c r="G276" s="28"/>
      <c r="H276" s="28"/>
    </row>
    <row r="277" spans="1:8" ht="26.25" customHeight="1" x14ac:dyDescent="0.15">
      <c r="A277" s="39"/>
      <c r="B277" s="41"/>
      <c r="C277" s="28"/>
      <c r="D277" s="28"/>
      <c r="E277" s="28"/>
      <c r="F277" s="28"/>
      <c r="G277" s="28"/>
      <c r="H277" s="28"/>
    </row>
    <row r="278" spans="1:8" ht="26.25" customHeight="1" x14ac:dyDescent="0.15">
      <c r="A278" s="39"/>
      <c r="B278" s="41"/>
      <c r="C278" s="28"/>
      <c r="D278" s="28"/>
      <c r="E278" s="28"/>
      <c r="F278" s="28"/>
      <c r="G278" s="28"/>
      <c r="H278" s="28"/>
    </row>
    <row r="279" spans="1:8" ht="26.25" customHeight="1" x14ac:dyDescent="0.15">
      <c r="A279" s="39"/>
      <c r="B279" s="41"/>
      <c r="C279" s="28"/>
      <c r="D279" s="28"/>
      <c r="E279" s="28"/>
      <c r="F279" s="28"/>
      <c r="G279" s="28"/>
      <c r="H279" s="28"/>
    </row>
    <row r="280" spans="1:8" ht="26.25" customHeight="1" x14ac:dyDescent="0.15">
      <c r="A280" s="39"/>
      <c r="B280" s="41"/>
      <c r="C280" s="28"/>
      <c r="D280" s="28"/>
      <c r="E280" s="28"/>
      <c r="F280" s="28"/>
      <c r="G280" s="28"/>
      <c r="H280" s="28"/>
    </row>
    <row r="281" spans="1:8" ht="26.25" customHeight="1" x14ac:dyDescent="0.15">
      <c r="A281" s="39"/>
      <c r="B281" s="41"/>
      <c r="C281" s="28"/>
      <c r="D281" s="28"/>
      <c r="E281" s="28"/>
      <c r="F281" s="28"/>
      <c r="G281" s="28"/>
      <c r="H281" s="28"/>
    </row>
    <row r="282" spans="1:8" ht="26.25" customHeight="1" x14ac:dyDescent="0.15">
      <c r="A282" s="39"/>
      <c r="B282" s="41"/>
      <c r="C282" s="28"/>
      <c r="D282" s="28"/>
      <c r="E282" s="28"/>
      <c r="F282" s="28"/>
      <c r="G282" s="28"/>
      <c r="H282" s="28"/>
    </row>
    <row r="283" spans="1:8" ht="26.25" customHeight="1" x14ac:dyDescent="0.15">
      <c r="A283" s="39"/>
      <c r="B283" s="41"/>
      <c r="C283" s="28"/>
      <c r="D283" s="28"/>
      <c r="E283" s="28"/>
      <c r="F283" s="28"/>
      <c r="G283" s="28"/>
      <c r="H283" s="28"/>
    </row>
    <row r="284" spans="1:8" ht="26.25" customHeight="1" x14ac:dyDescent="0.15">
      <c r="A284" s="39"/>
      <c r="B284" s="41"/>
      <c r="C284" s="28"/>
      <c r="D284" s="28"/>
      <c r="E284" s="28"/>
      <c r="F284" s="28"/>
      <c r="G284" s="28"/>
      <c r="H284" s="28"/>
    </row>
    <row r="285" spans="1:8" ht="26.25" customHeight="1" x14ac:dyDescent="0.15">
      <c r="A285" s="39"/>
      <c r="B285" s="41"/>
      <c r="C285" s="28"/>
      <c r="D285" s="28"/>
      <c r="E285" s="28"/>
      <c r="F285" s="28"/>
      <c r="G285" s="28"/>
      <c r="H285" s="28"/>
    </row>
    <row r="286" spans="1:8" ht="26.25" customHeight="1" x14ac:dyDescent="0.15">
      <c r="A286" s="39"/>
      <c r="B286" s="41"/>
      <c r="C286" s="28"/>
      <c r="D286" s="28"/>
      <c r="E286" s="28"/>
      <c r="F286" s="28"/>
      <c r="G286" s="28"/>
      <c r="H286" s="28"/>
    </row>
    <row r="287" spans="1:8" ht="26.25" customHeight="1" x14ac:dyDescent="0.15">
      <c r="A287" s="39"/>
      <c r="B287" s="41"/>
      <c r="C287" s="28"/>
      <c r="D287" s="28"/>
      <c r="E287" s="28"/>
      <c r="F287" s="28"/>
      <c r="G287" s="28"/>
      <c r="H287" s="28"/>
    </row>
    <row r="288" spans="1:8" ht="26.25" customHeight="1" x14ac:dyDescent="0.15">
      <c r="A288" s="39"/>
      <c r="B288" s="41"/>
      <c r="C288" s="28"/>
      <c r="D288" s="28"/>
      <c r="E288" s="28"/>
      <c r="F288" s="28"/>
      <c r="G288" s="28"/>
      <c r="H288" s="28"/>
    </row>
    <row r="289" spans="1:8" ht="26.25" customHeight="1" x14ac:dyDescent="0.15">
      <c r="A289" s="39"/>
      <c r="B289" s="41"/>
      <c r="C289" s="28"/>
      <c r="D289" s="28"/>
      <c r="E289" s="28"/>
      <c r="F289" s="28"/>
      <c r="G289" s="28"/>
      <c r="H289" s="28"/>
    </row>
    <row r="290" spans="1:8" ht="26.25" customHeight="1" x14ac:dyDescent="0.15">
      <c r="A290" s="39"/>
      <c r="B290" s="41"/>
      <c r="C290" s="28"/>
      <c r="D290" s="28"/>
      <c r="E290" s="28"/>
      <c r="F290" s="28"/>
      <c r="G290" s="28"/>
      <c r="H290" s="28"/>
    </row>
    <row r="291" spans="1:8" ht="26.25" customHeight="1" x14ac:dyDescent="0.15">
      <c r="A291" s="39"/>
      <c r="B291" s="41"/>
      <c r="C291" s="28"/>
      <c r="D291" s="28"/>
      <c r="E291" s="28"/>
      <c r="F291" s="28"/>
      <c r="G291" s="28"/>
      <c r="H291" s="28"/>
    </row>
    <row r="292" spans="1:8" ht="26.25" customHeight="1" x14ac:dyDescent="0.15">
      <c r="A292" s="39"/>
      <c r="B292" s="41"/>
      <c r="C292" s="28"/>
      <c r="D292" s="28"/>
      <c r="E292" s="28"/>
      <c r="F292" s="28"/>
      <c r="G292" s="28"/>
      <c r="H292" s="28"/>
    </row>
    <row r="293" spans="1:8" ht="26.25" customHeight="1" x14ac:dyDescent="0.15">
      <c r="A293" s="39"/>
      <c r="B293" s="41"/>
      <c r="C293" s="28"/>
      <c r="D293" s="28"/>
      <c r="E293" s="28"/>
      <c r="F293" s="28"/>
      <c r="G293" s="28"/>
      <c r="H293" s="28"/>
    </row>
    <row r="294" spans="1:8" ht="26.25" customHeight="1" x14ac:dyDescent="0.15">
      <c r="A294" s="39"/>
      <c r="B294" s="41"/>
      <c r="C294" s="28"/>
      <c r="D294" s="28"/>
      <c r="E294" s="28"/>
      <c r="F294" s="28"/>
      <c r="G294" s="28"/>
      <c r="H294" s="28"/>
    </row>
    <row r="295" spans="1:8" ht="26.25" customHeight="1" x14ac:dyDescent="0.15">
      <c r="A295" s="39"/>
      <c r="B295" s="41"/>
      <c r="C295" s="28"/>
      <c r="D295" s="28"/>
      <c r="E295" s="28"/>
      <c r="F295" s="28"/>
      <c r="G295" s="28"/>
      <c r="H295" s="28"/>
    </row>
    <row r="296" spans="1:8" ht="26.25" customHeight="1" x14ac:dyDescent="0.15">
      <c r="A296" s="39"/>
      <c r="B296" s="41"/>
      <c r="C296" s="28"/>
      <c r="D296" s="28"/>
      <c r="E296" s="28"/>
      <c r="F296" s="28"/>
      <c r="G296" s="28"/>
      <c r="H296" s="28"/>
    </row>
    <row r="297" spans="1:8" ht="26.25" customHeight="1" x14ac:dyDescent="0.15">
      <c r="A297" s="39"/>
      <c r="B297" s="41"/>
      <c r="C297" s="28"/>
      <c r="D297" s="28"/>
      <c r="E297" s="28"/>
      <c r="F297" s="28"/>
      <c r="G297" s="28"/>
      <c r="H297" s="28"/>
    </row>
    <row r="298" spans="1:8" ht="26.25" customHeight="1" x14ac:dyDescent="0.15">
      <c r="A298" s="39"/>
      <c r="B298" s="41"/>
      <c r="C298" s="28"/>
      <c r="D298" s="28"/>
      <c r="E298" s="28"/>
      <c r="F298" s="28"/>
      <c r="G298" s="28"/>
      <c r="H298" s="28"/>
    </row>
    <row r="299" spans="1:8" ht="26.25" customHeight="1" x14ac:dyDescent="0.15">
      <c r="A299" s="39"/>
      <c r="B299" s="41"/>
      <c r="C299" s="28"/>
      <c r="D299" s="28"/>
      <c r="E299" s="28"/>
      <c r="F299" s="28"/>
      <c r="G299" s="28"/>
      <c r="H299" s="28"/>
    </row>
    <row r="300" spans="1:8" ht="26.25" customHeight="1" x14ac:dyDescent="0.15">
      <c r="A300" s="39"/>
      <c r="B300" s="41"/>
      <c r="C300" s="28"/>
      <c r="D300" s="28"/>
      <c r="E300" s="28"/>
      <c r="F300" s="28"/>
      <c r="G300" s="28"/>
      <c r="H300" s="28"/>
    </row>
    <row r="301" spans="1:8" ht="26.25" customHeight="1" x14ac:dyDescent="0.15">
      <c r="A301" s="39"/>
      <c r="B301" s="41"/>
      <c r="C301" s="28"/>
      <c r="D301" s="28"/>
      <c r="E301" s="28"/>
      <c r="F301" s="28"/>
      <c r="G301" s="28"/>
      <c r="H301" s="28"/>
    </row>
  </sheetData>
  <sheetProtection password="CC39" sheet="1"/>
  <mergeCells count="17">
    <mergeCell ref="O1:P1"/>
    <mergeCell ref="R1:R2"/>
    <mergeCell ref="S1:S2"/>
    <mergeCell ref="T1:T2"/>
    <mergeCell ref="C1:C2"/>
    <mergeCell ref="D1:D2"/>
    <mergeCell ref="F1:F2"/>
    <mergeCell ref="I1:I2"/>
    <mergeCell ref="J1:J2"/>
    <mergeCell ref="K1:K2"/>
    <mergeCell ref="M1:N1"/>
    <mergeCell ref="L1:L2"/>
    <mergeCell ref="A1:A2"/>
    <mergeCell ref="B1:B2"/>
    <mergeCell ref="E1:E2"/>
    <mergeCell ref="G1:G2"/>
    <mergeCell ref="H1:H2"/>
  </mergeCells>
  <printOptions horizontalCentered="1"/>
  <pageMargins left="0.19685039370078741" right="0.23622047244094491" top="0.57999999999999996" bottom="0.78740157480314965" header="0.31496062992125984" footer="0.31496062992125984"/>
  <pageSetup paperSize="9" scale="1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U301"/>
  <sheetViews>
    <sheetView workbookViewId="0">
      <selection activeCell="J3" sqref="J3:J82"/>
    </sheetView>
  </sheetViews>
  <sheetFormatPr defaultColWidth="11.125" defaultRowHeight="15.75" x14ac:dyDescent="0.15"/>
  <cols>
    <col min="1" max="1" width="54.25" style="34" customWidth="1"/>
    <col min="2" max="4" width="10.875" style="35" customWidth="1"/>
    <col min="5" max="5" width="10.875" style="36" customWidth="1"/>
    <col min="6" max="11" width="13.125" style="36" customWidth="1"/>
    <col min="12" max="12" width="16.125" style="36" customWidth="1"/>
    <col min="13" max="15" width="14.75" style="28" customWidth="1"/>
    <col min="16" max="17" width="14.75" style="36" customWidth="1"/>
    <col min="18" max="18" width="17.125" style="36" customWidth="1"/>
    <col min="19" max="19" width="17.125" style="37" customWidth="1"/>
    <col min="20" max="20" width="17.125" style="28" customWidth="1"/>
    <col min="21" max="21" width="11.875" style="27" bestFit="1" customWidth="1"/>
    <col min="22" max="16384" width="11.125" style="28"/>
  </cols>
  <sheetData>
    <row r="1" spans="1:21" s="39" customFormat="1" ht="32.25" customHeight="1" x14ac:dyDescent="0.15">
      <c r="A1" s="1483" t="s">
        <v>725</v>
      </c>
      <c r="B1" s="1485" t="s">
        <v>726</v>
      </c>
      <c r="C1" s="1485" t="s">
        <v>1189</v>
      </c>
      <c r="D1" s="1485" t="s">
        <v>735</v>
      </c>
      <c r="E1" s="1487" t="s">
        <v>727</v>
      </c>
      <c r="F1" s="1485" t="s">
        <v>746</v>
      </c>
      <c r="G1" s="1487" t="s">
        <v>728</v>
      </c>
      <c r="H1" s="1487" t="s">
        <v>739</v>
      </c>
      <c r="I1" s="1487" t="s">
        <v>740</v>
      </c>
      <c r="J1" s="1487" t="s">
        <v>741</v>
      </c>
      <c r="K1" s="1487" t="s">
        <v>742</v>
      </c>
      <c r="L1" s="1487" t="s">
        <v>747</v>
      </c>
      <c r="M1" s="1492" t="s">
        <v>729</v>
      </c>
      <c r="N1" s="1492"/>
      <c r="O1" s="1489" t="s">
        <v>730</v>
      </c>
      <c r="P1" s="1489"/>
      <c r="Q1" s="1046" t="s">
        <v>731</v>
      </c>
      <c r="R1" s="1485" t="s">
        <v>732</v>
      </c>
      <c r="S1" s="1485" t="s">
        <v>733</v>
      </c>
      <c r="T1" s="1490" t="s">
        <v>734</v>
      </c>
      <c r="U1" s="38"/>
    </row>
    <row r="2" spans="1:21" s="41" customFormat="1" ht="40.5" customHeight="1" x14ac:dyDescent="0.15">
      <c r="A2" s="1484"/>
      <c r="B2" s="1486"/>
      <c r="C2" s="1486"/>
      <c r="D2" s="1486"/>
      <c r="E2" s="1488"/>
      <c r="F2" s="1486"/>
      <c r="G2" s="1488"/>
      <c r="H2" s="1488"/>
      <c r="I2" s="1488"/>
      <c r="J2" s="1488"/>
      <c r="K2" s="1488"/>
      <c r="L2" s="1488"/>
      <c r="M2" s="850" t="s">
        <v>736</v>
      </c>
      <c r="N2" s="850" t="s">
        <v>737</v>
      </c>
      <c r="O2" s="850" t="s">
        <v>743</v>
      </c>
      <c r="P2" s="850" t="s">
        <v>744</v>
      </c>
      <c r="Q2" s="850" t="s">
        <v>738</v>
      </c>
      <c r="R2" s="1486"/>
      <c r="S2" s="1486"/>
      <c r="T2" s="1491"/>
      <c r="U2" s="40"/>
    </row>
    <row r="3" spans="1:21" s="35" customFormat="1" ht="26.25" customHeight="1" x14ac:dyDescent="0.2">
      <c r="A3" s="1051" t="s">
        <v>993</v>
      </c>
      <c r="B3" s="89">
        <v>0</v>
      </c>
      <c r="C3" s="89">
        <v>1</v>
      </c>
      <c r="D3" s="89">
        <v>220</v>
      </c>
      <c r="E3" s="90">
        <v>3255.54</v>
      </c>
      <c r="F3" s="95">
        <f t="shared" ref="F3:F66" si="0">E3*B3</f>
        <v>0</v>
      </c>
      <c r="G3" s="43">
        <v>0</v>
      </c>
      <c r="H3" s="96">
        <v>0</v>
      </c>
      <c r="I3" s="43"/>
      <c r="J3" s="43">
        <v>0</v>
      </c>
      <c r="K3" s="97">
        <v>0</v>
      </c>
      <c r="L3" s="49">
        <f t="shared" ref="L3:L19" si="1">K3/12*11</f>
        <v>0</v>
      </c>
      <c r="M3" s="50">
        <f t="shared" ref="M3:M19" si="2">(L3+O3+P3)*1%</f>
        <v>0</v>
      </c>
      <c r="N3" s="50">
        <f t="shared" ref="N3:N19" si="3">(L3+O3+P3)*8%</f>
        <v>0</v>
      </c>
      <c r="O3" s="50">
        <f t="shared" ref="O3:O19" si="4">K3*11.11%</f>
        <v>0</v>
      </c>
      <c r="P3" s="50">
        <f t="shared" ref="P3:P19" si="5">K3*8.3333%</f>
        <v>0</v>
      </c>
      <c r="Q3" s="50">
        <f t="shared" ref="Q3:Q19" si="6">(N3)*50%</f>
        <v>0</v>
      </c>
      <c r="R3" s="851">
        <f t="shared" ref="R3:R19" si="7">SUM(M3:Q3)</f>
        <v>0</v>
      </c>
      <c r="S3" s="44"/>
      <c r="T3" s="854">
        <f t="shared" ref="T3:T19" si="8">R3+L3</f>
        <v>0</v>
      </c>
      <c r="U3" s="42"/>
    </row>
    <row r="4" spans="1:21" s="35" customFormat="1" ht="26.25" customHeight="1" x14ac:dyDescent="0.2">
      <c r="A4" s="87" t="s">
        <v>994</v>
      </c>
      <c r="B4" s="91">
        <v>1</v>
      </c>
      <c r="C4" s="91">
        <v>0</v>
      </c>
      <c r="D4" s="91">
        <v>220</v>
      </c>
      <c r="E4" s="92">
        <v>2422.23</v>
      </c>
      <c r="F4" s="95">
        <f t="shared" si="0"/>
        <v>2422.23</v>
      </c>
      <c r="G4" s="43">
        <v>0</v>
      </c>
      <c r="H4" s="96">
        <v>0</v>
      </c>
      <c r="I4" s="43"/>
      <c r="J4" s="43">
        <v>161</v>
      </c>
      <c r="K4" s="97">
        <f>SUM(F4:J4)</f>
        <v>2583.23</v>
      </c>
      <c r="L4" s="49">
        <f t="shared" si="1"/>
        <v>2367.9608333333335</v>
      </c>
      <c r="M4" s="50">
        <f t="shared" si="2"/>
        <v>28.702259919233338</v>
      </c>
      <c r="N4" s="50">
        <f t="shared" si="3"/>
        <v>229.6180793538667</v>
      </c>
      <c r="O4" s="50">
        <f t="shared" si="4"/>
        <v>286.99685299999999</v>
      </c>
      <c r="P4" s="50">
        <f t="shared" si="5"/>
        <v>215.26830558999998</v>
      </c>
      <c r="Q4" s="50">
        <f t="shared" si="6"/>
        <v>114.80903967693335</v>
      </c>
      <c r="R4" s="851">
        <f>SUM(F4:K4)</f>
        <v>5166.46</v>
      </c>
      <c r="S4" s="44"/>
      <c r="T4" s="854">
        <f t="shared" si="8"/>
        <v>7534.4208333333336</v>
      </c>
      <c r="U4" s="42"/>
    </row>
    <row r="5" spans="1:21" s="35" customFormat="1" ht="26.25" customHeight="1" x14ac:dyDescent="0.2">
      <c r="A5" s="87" t="s">
        <v>995</v>
      </c>
      <c r="B5" s="91">
        <v>0</v>
      </c>
      <c r="C5" s="91"/>
      <c r="D5" s="91">
        <v>220</v>
      </c>
      <c r="E5" s="92">
        <v>0</v>
      </c>
      <c r="F5" s="95">
        <f t="shared" si="0"/>
        <v>0</v>
      </c>
      <c r="G5" s="43">
        <v>0</v>
      </c>
      <c r="H5" s="96">
        <v>0</v>
      </c>
      <c r="I5" s="43"/>
      <c r="J5" s="43">
        <v>0</v>
      </c>
      <c r="K5" s="97">
        <v>0</v>
      </c>
      <c r="L5" s="49">
        <f t="shared" si="1"/>
        <v>0</v>
      </c>
      <c r="M5" s="50">
        <f>(L5+O5+P5)*1%</f>
        <v>0</v>
      </c>
      <c r="N5" s="50">
        <f>(L5+O5+P5)*8%</f>
        <v>0</v>
      </c>
      <c r="O5" s="50">
        <f>K5*11.11%</f>
        <v>0</v>
      </c>
      <c r="P5" s="50">
        <f>K5*8.3333%</f>
        <v>0</v>
      </c>
      <c r="Q5" s="50">
        <f>(N5)*50%</f>
        <v>0</v>
      </c>
      <c r="R5" s="851">
        <f>SUM(M5:Q5)</f>
        <v>0</v>
      </c>
      <c r="S5" s="44"/>
      <c r="T5" s="854">
        <f>R5+L5</f>
        <v>0</v>
      </c>
      <c r="U5" s="42"/>
    </row>
    <row r="6" spans="1:21" s="35" customFormat="1" ht="26.25" customHeight="1" x14ac:dyDescent="0.2">
      <c r="A6" s="1051" t="s">
        <v>996</v>
      </c>
      <c r="B6" s="91">
        <v>0</v>
      </c>
      <c r="C6" s="91">
        <v>1</v>
      </c>
      <c r="D6" s="91">
        <v>220</v>
      </c>
      <c r="E6" s="92">
        <v>3581.09</v>
      </c>
      <c r="F6" s="95">
        <f t="shared" si="0"/>
        <v>0</v>
      </c>
      <c r="G6" s="43">
        <v>0</v>
      </c>
      <c r="H6" s="96">
        <v>0</v>
      </c>
      <c r="I6" s="43"/>
      <c r="J6" s="43">
        <v>0</v>
      </c>
      <c r="K6" s="97">
        <v>0</v>
      </c>
      <c r="L6" s="49">
        <f t="shared" si="1"/>
        <v>0</v>
      </c>
      <c r="M6" s="50">
        <f t="shared" si="2"/>
        <v>0</v>
      </c>
      <c r="N6" s="50">
        <f t="shared" si="3"/>
        <v>0</v>
      </c>
      <c r="O6" s="50">
        <f t="shared" si="4"/>
        <v>0</v>
      </c>
      <c r="P6" s="50">
        <f t="shared" si="5"/>
        <v>0</v>
      </c>
      <c r="Q6" s="50">
        <f t="shared" si="6"/>
        <v>0</v>
      </c>
      <c r="R6" s="851">
        <f t="shared" si="7"/>
        <v>0</v>
      </c>
      <c r="S6" s="44"/>
      <c r="T6" s="854">
        <f t="shared" si="8"/>
        <v>0</v>
      </c>
      <c r="U6" s="42"/>
    </row>
    <row r="7" spans="1:21" s="35" customFormat="1" ht="26.25" customHeight="1" x14ac:dyDescent="0.2">
      <c r="A7" s="87" t="s">
        <v>997</v>
      </c>
      <c r="B7" s="91">
        <v>3</v>
      </c>
      <c r="C7" s="91"/>
      <c r="D7" s="91">
        <v>220</v>
      </c>
      <c r="E7" s="92">
        <v>2342.0300000000002</v>
      </c>
      <c r="F7" s="95">
        <f t="shared" si="0"/>
        <v>7026.09</v>
      </c>
      <c r="G7" s="43">
        <v>0</v>
      </c>
      <c r="H7" s="96">
        <v>0</v>
      </c>
      <c r="I7" s="43"/>
      <c r="J7" s="43">
        <v>468.40600000000001</v>
      </c>
      <c r="K7" s="97">
        <f t="shared" ref="K7:K28" si="9">SUM(F7:J7)</f>
        <v>7494.4960000000001</v>
      </c>
      <c r="L7" s="49">
        <f t="shared" si="1"/>
        <v>6869.9546666666665</v>
      </c>
      <c r="M7" s="50">
        <f t="shared" si="2"/>
        <v>83.271320074346661</v>
      </c>
      <c r="N7" s="50">
        <f t="shared" si="3"/>
        <v>666.17056059477329</v>
      </c>
      <c r="O7" s="50">
        <f t="shared" si="4"/>
        <v>832.63850559999992</v>
      </c>
      <c r="P7" s="50">
        <f t="shared" si="5"/>
        <v>624.53883516799999</v>
      </c>
      <c r="Q7" s="50">
        <f t="shared" si="6"/>
        <v>333.08528029738665</v>
      </c>
      <c r="R7" s="851">
        <f t="shared" si="7"/>
        <v>2539.7045017345067</v>
      </c>
      <c r="S7" s="44"/>
      <c r="T7" s="854">
        <f t="shared" si="8"/>
        <v>9409.6591684011728</v>
      </c>
      <c r="U7" s="42"/>
    </row>
    <row r="8" spans="1:21" s="35" customFormat="1" ht="26.25" customHeight="1" x14ac:dyDescent="0.2">
      <c r="A8" s="87" t="s">
        <v>998</v>
      </c>
      <c r="B8" s="91">
        <v>1</v>
      </c>
      <c r="C8" s="91"/>
      <c r="D8" s="91">
        <v>220</v>
      </c>
      <c r="E8" s="92">
        <v>2342.0300000000002</v>
      </c>
      <c r="F8" s="95">
        <f t="shared" si="0"/>
        <v>2342.0300000000002</v>
      </c>
      <c r="G8" s="43">
        <v>0</v>
      </c>
      <c r="H8" s="96">
        <v>0</v>
      </c>
      <c r="I8" s="43"/>
      <c r="J8" s="43">
        <v>156.13533333333334</v>
      </c>
      <c r="K8" s="97">
        <f t="shared" si="9"/>
        <v>2498.1653333333334</v>
      </c>
      <c r="L8" s="49">
        <f t="shared" si="1"/>
        <v>2289.9848888888891</v>
      </c>
      <c r="M8" s="50">
        <f t="shared" si="2"/>
        <v>27.757106691448893</v>
      </c>
      <c r="N8" s="50">
        <f t="shared" si="3"/>
        <v>222.05685353159114</v>
      </c>
      <c r="O8" s="50">
        <f t="shared" si="4"/>
        <v>277.54616853333329</v>
      </c>
      <c r="P8" s="50">
        <f t="shared" si="5"/>
        <v>208.17961172266664</v>
      </c>
      <c r="Q8" s="50">
        <f t="shared" si="6"/>
        <v>111.02842676579557</v>
      </c>
      <c r="R8" s="851">
        <f t="shared" si="7"/>
        <v>846.56816724483554</v>
      </c>
      <c r="S8" s="44"/>
      <c r="T8" s="854">
        <f t="shared" si="8"/>
        <v>3136.5530561337246</v>
      </c>
      <c r="U8" s="42"/>
    </row>
    <row r="9" spans="1:21" s="35" customFormat="1" ht="26.25" customHeight="1" x14ac:dyDescent="0.2">
      <c r="A9" s="87" t="s">
        <v>999</v>
      </c>
      <c r="B9" s="91">
        <v>3</v>
      </c>
      <c r="C9" s="91"/>
      <c r="D9" s="91">
        <v>220</v>
      </c>
      <c r="E9" s="92">
        <v>2342.0300000000002</v>
      </c>
      <c r="F9" s="95">
        <f t="shared" si="0"/>
        <v>7026.09</v>
      </c>
      <c r="G9" s="43">
        <v>0</v>
      </c>
      <c r="H9" s="96">
        <v>0</v>
      </c>
      <c r="I9" s="43"/>
      <c r="J9" s="43">
        <v>468.40600000000001</v>
      </c>
      <c r="K9" s="97">
        <f t="shared" si="9"/>
        <v>7494.4960000000001</v>
      </c>
      <c r="L9" s="49">
        <f t="shared" si="1"/>
        <v>6869.9546666666665</v>
      </c>
      <c r="M9" s="50">
        <f t="shared" si="2"/>
        <v>83.271320074346661</v>
      </c>
      <c r="N9" s="50">
        <f t="shared" si="3"/>
        <v>666.17056059477329</v>
      </c>
      <c r="O9" s="50">
        <f t="shared" si="4"/>
        <v>832.63850559999992</v>
      </c>
      <c r="P9" s="50">
        <f t="shared" si="5"/>
        <v>624.53883516799999</v>
      </c>
      <c r="Q9" s="50">
        <f t="shared" si="6"/>
        <v>333.08528029738665</v>
      </c>
      <c r="R9" s="851">
        <f t="shared" si="7"/>
        <v>2539.7045017345067</v>
      </c>
      <c r="S9" s="44"/>
      <c r="T9" s="854">
        <f t="shared" si="8"/>
        <v>9409.6591684011728</v>
      </c>
      <c r="U9" s="42"/>
    </row>
    <row r="10" spans="1:21" s="35" customFormat="1" ht="26.25" customHeight="1" x14ac:dyDescent="0.2">
      <c r="A10" s="87" t="s">
        <v>1000</v>
      </c>
      <c r="B10" s="91">
        <v>1</v>
      </c>
      <c r="C10" s="91"/>
      <c r="D10" s="91">
        <v>220</v>
      </c>
      <c r="E10" s="92">
        <v>2342.0300000000002</v>
      </c>
      <c r="F10" s="95">
        <f t="shared" si="0"/>
        <v>2342.0300000000002</v>
      </c>
      <c r="G10" s="43">
        <v>0</v>
      </c>
      <c r="H10" s="96">
        <v>0</v>
      </c>
      <c r="I10" s="43"/>
      <c r="J10" s="43">
        <v>156.13533333333334</v>
      </c>
      <c r="K10" s="97">
        <f t="shared" si="9"/>
        <v>2498.1653333333334</v>
      </c>
      <c r="L10" s="49">
        <f t="shared" si="1"/>
        <v>2289.9848888888891</v>
      </c>
      <c r="M10" s="50">
        <f t="shared" si="2"/>
        <v>27.757106691448893</v>
      </c>
      <c r="N10" s="50">
        <f t="shared" si="3"/>
        <v>222.05685353159114</v>
      </c>
      <c r="O10" s="50">
        <f t="shared" si="4"/>
        <v>277.54616853333329</v>
      </c>
      <c r="P10" s="50">
        <f t="shared" si="5"/>
        <v>208.17961172266664</v>
      </c>
      <c r="Q10" s="50">
        <f t="shared" si="6"/>
        <v>111.02842676579557</v>
      </c>
      <c r="R10" s="851">
        <f t="shared" si="7"/>
        <v>846.56816724483554</v>
      </c>
      <c r="S10" s="44"/>
      <c r="T10" s="854">
        <f t="shared" si="8"/>
        <v>3136.5530561337246</v>
      </c>
      <c r="U10" s="42"/>
    </row>
    <row r="11" spans="1:21" s="35" customFormat="1" ht="26.25" customHeight="1" x14ac:dyDescent="0.2">
      <c r="A11" s="87" t="s">
        <v>1001</v>
      </c>
      <c r="B11" s="91">
        <v>3</v>
      </c>
      <c r="C11" s="91"/>
      <c r="D11" s="91">
        <v>180</v>
      </c>
      <c r="E11" s="92">
        <v>996.17</v>
      </c>
      <c r="F11" s="95">
        <f t="shared" si="0"/>
        <v>2988.5099999999998</v>
      </c>
      <c r="G11" s="43">
        <v>0</v>
      </c>
      <c r="H11" s="96">
        <v>0</v>
      </c>
      <c r="I11" s="43"/>
      <c r="J11" s="43">
        <v>199.23399999999998</v>
      </c>
      <c r="K11" s="97">
        <f t="shared" si="9"/>
        <v>3187.7439999999997</v>
      </c>
      <c r="L11" s="49">
        <f t="shared" si="1"/>
        <v>2922.0986666666668</v>
      </c>
      <c r="M11" s="50">
        <f t="shared" si="2"/>
        <v>35.41901295818667</v>
      </c>
      <c r="N11" s="50">
        <f t="shared" si="3"/>
        <v>283.35210366549336</v>
      </c>
      <c r="O11" s="50">
        <f t="shared" si="4"/>
        <v>354.15835839999994</v>
      </c>
      <c r="P11" s="50">
        <f t="shared" si="5"/>
        <v>265.64427075199995</v>
      </c>
      <c r="Q11" s="50">
        <f t="shared" si="6"/>
        <v>141.67605183274668</v>
      </c>
      <c r="R11" s="851">
        <f t="shared" si="7"/>
        <v>1080.2497976084267</v>
      </c>
      <c r="S11" s="44"/>
      <c r="T11" s="854">
        <f t="shared" si="8"/>
        <v>4002.3484642750936</v>
      </c>
      <c r="U11" s="42"/>
    </row>
    <row r="12" spans="1:21" s="35" customFormat="1" ht="26.25" customHeight="1" x14ac:dyDescent="0.2">
      <c r="A12" s="87" t="s">
        <v>1001</v>
      </c>
      <c r="B12" s="91">
        <v>2</v>
      </c>
      <c r="C12" s="91"/>
      <c r="D12" s="91">
        <v>220</v>
      </c>
      <c r="E12" s="92">
        <v>1217.55</v>
      </c>
      <c r="F12" s="95">
        <f t="shared" si="0"/>
        <v>2435.1</v>
      </c>
      <c r="G12" s="43">
        <v>0</v>
      </c>
      <c r="H12" s="96">
        <v>0</v>
      </c>
      <c r="I12" s="43"/>
      <c r="J12" s="43">
        <v>162.34</v>
      </c>
      <c r="K12" s="97">
        <f t="shared" si="9"/>
        <v>2597.44</v>
      </c>
      <c r="L12" s="49">
        <f t="shared" si="1"/>
        <v>2380.9866666666667</v>
      </c>
      <c r="M12" s="50">
        <f t="shared" si="2"/>
        <v>28.860147181866669</v>
      </c>
      <c r="N12" s="50">
        <f t="shared" si="3"/>
        <v>230.88117745493335</v>
      </c>
      <c r="O12" s="50">
        <f t="shared" si="4"/>
        <v>288.57558399999999</v>
      </c>
      <c r="P12" s="50">
        <f t="shared" si="5"/>
        <v>216.45246751999997</v>
      </c>
      <c r="Q12" s="50">
        <f t="shared" si="6"/>
        <v>115.44058872746668</v>
      </c>
      <c r="R12" s="851">
        <f t="shared" si="7"/>
        <v>880.2099648842667</v>
      </c>
      <c r="S12" s="44"/>
      <c r="T12" s="854">
        <f t="shared" si="8"/>
        <v>3261.1966315509335</v>
      </c>
      <c r="U12" s="42"/>
    </row>
    <row r="13" spans="1:21" s="35" customFormat="1" ht="26.25" customHeight="1" x14ac:dyDescent="0.2">
      <c r="A13" s="87" t="s">
        <v>1002</v>
      </c>
      <c r="B13" s="91">
        <v>1</v>
      </c>
      <c r="C13" s="91"/>
      <c r="D13" s="91">
        <v>220</v>
      </c>
      <c r="E13" s="92">
        <v>1217.56</v>
      </c>
      <c r="F13" s="95">
        <f>E13*B13</f>
        <v>1217.56</v>
      </c>
      <c r="G13" s="43">
        <v>0</v>
      </c>
      <c r="H13" s="96">
        <v>0</v>
      </c>
      <c r="I13" s="43"/>
      <c r="J13" s="43">
        <v>81.170666666666662</v>
      </c>
      <c r="K13" s="97">
        <f t="shared" si="9"/>
        <v>1298.7306666666666</v>
      </c>
      <c r="L13" s="49">
        <f t="shared" si="1"/>
        <v>1190.5031111111111</v>
      </c>
      <c r="M13" s="50">
        <f t="shared" si="2"/>
        <v>14.430192108231111</v>
      </c>
      <c r="N13" s="50">
        <f t="shared" si="3"/>
        <v>115.44153686584889</v>
      </c>
      <c r="O13" s="50">
        <f t="shared" si="4"/>
        <v>144.28897706666663</v>
      </c>
      <c r="P13" s="50">
        <f t="shared" si="5"/>
        <v>108.22712264533331</v>
      </c>
      <c r="Q13" s="50">
        <f t="shared" si="6"/>
        <v>57.720768432924444</v>
      </c>
      <c r="R13" s="851">
        <f t="shared" si="7"/>
        <v>440.1085971190044</v>
      </c>
      <c r="S13" s="44"/>
      <c r="T13" s="854">
        <f t="shared" si="8"/>
        <v>1630.6117082301155</v>
      </c>
      <c r="U13" s="42"/>
    </row>
    <row r="14" spans="1:21" s="35" customFormat="1" ht="26.25" customHeight="1" x14ac:dyDescent="0.2">
      <c r="A14" s="87" t="s">
        <v>1003</v>
      </c>
      <c r="B14" s="91">
        <v>3</v>
      </c>
      <c r="C14" s="91"/>
      <c r="D14" s="91">
        <v>180</v>
      </c>
      <c r="E14" s="92">
        <v>1188.58</v>
      </c>
      <c r="F14" s="95">
        <f t="shared" si="0"/>
        <v>3565.74</v>
      </c>
      <c r="G14" s="43">
        <v>198.09666666666666</v>
      </c>
      <c r="H14" s="96">
        <v>615.59999999999991</v>
      </c>
      <c r="I14" s="43"/>
      <c r="J14" s="43">
        <v>237.71599999999998</v>
      </c>
      <c r="K14" s="97">
        <f t="shared" si="9"/>
        <v>4617.1526666666668</v>
      </c>
      <c r="L14" s="49">
        <f t="shared" si="1"/>
        <v>4232.3899444444451</v>
      </c>
      <c r="M14" s="50">
        <f t="shared" si="2"/>
        <v>51.301167888824452</v>
      </c>
      <c r="N14" s="50">
        <f t="shared" si="3"/>
        <v>410.40934311059561</v>
      </c>
      <c r="O14" s="50">
        <f t="shared" si="4"/>
        <v>512.96566126666664</v>
      </c>
      <c r="P14" s="50">
        <f t="shared" si="5"/>
        <v>384.7611831713333</v>
      </c>
      <c r="Q14" s="50">
        <f t="shared" si="6"/>
        <v>205.20467155529781</v>
      </c>
      <c r="R14" s="851">
        <f t="shared" si="7"/>
        <v>1564.642026992718</v>
      </c>
      <c r="S14" s="44"/>
      <c r="T14" s="854">
        <f t="shared" si="8"/>
        <v>5797.0319714371635</v>
      </c>
      <c r="U14" s="42"/>
    </row>
    <row r="15" spans="1:21" s="35" customFormat="1" ht="26.25" customHeight="1" x14ac:dyDescent="0.2">
      <c r="A15" s="87" t="s">
        <v>1004</v>
      </c>
      <c r="B15" s="91">
        <v>8</v>
      </c>
      <c r="C15" s="91"/>
      <c r="D15" s="91">
        <v>180</v>
      </c>
      <c r="E15" s="92">
        <v>938.3</v>
      </c>
      <c r="F15" s="95">
        <f t="shared" si="0"/>
        <v>7506.4</v>
      </c>
      <c r="G15" s="43">
        <v>625.5333333333333</v>
      </c>
      <c r="H15" s="96">
        <v>1641.6</v>
      </c>
      <c r="I15" s="43"/>
      <c r="J15" s="43">
        <v>500.42666666666662</v>
      </c>
      <c r="K15" s="97">
        <f t="shared" si="9"/>
        <v>10273.959999999999</v>
      </c>
      <c r="L15" s="49">
        <f t="shared" si="1"/>
        <v>9417.7966666666671</v>
      </c>
      <c r="M15" s="50">
        <f t="shared" si="2"/>
        <v>114.15393531346666</v>
      </c>
      <c r="N15" s="50">
        <f t="shared" si="3"/>
        <v>913.23148250773329</v>
      </c>
      <c r="O15" s="50">
        <f t="shared" si="4"/>
        <v>1141.4369559999998</v>
      </c>
      <c r="P15" s="50">
        <f t="shared" si="5"/>
        <v>856.15990867999983</v>
      </c>
      <c r="Q15" s="50">
        <f t="shared" si="6"/>
        <v>456.61574125386664</v>
      </c>
      <c r="R15" s="851">
        <f t="shared" si="7"/>
        <v>3481.5980237550666</v>
      </c>
      <c r="S15" s="44"/>
      <c r="T15" s="854">
        <f t="shared" si="8"/>
        <v>12899.394690421734</v>
      </c>
      <c r="U15" s="42"/>
    </row>
    <row r="16" spans="1:21" s="35" customFormat="1" ht="26.25" customHeight="1" x14ac:dyDescent="0.2">
      <c r="A16" s="87" t="s">
        <v>1005</v>
      </c>
      <c r="B16" s="91">
        <v>2</v>
      </c>
      <c r="C16" s="91"/>
      <c r="D16" s="91">
        <v>220</v>
      </c>
      <c r="E16" s="92">
        <v>1217.55</v>
      </c>
      <c r="F16" s="95">
        <f t="shared" si="0"/>
        <v>2435.1</v>
      </c>
      <c r="G16" s="43">
        <v>0</v>
      </c>
      <c r="H16" s="96">
        <v>0</v>
      </c>
      <c r="I16" s="43"/>
      <c r="J16" s="43">
        <v>162.34</v>
      </c>
      <c r="K16" s="97">
        <f t="shared" si="9"/>
        <v>2597.44</v>
      </c>
      <c r="L16" s="49">
        <f t="shared" si="1"/>
        <v>2380.9866666666667</v>
      </c>
      <c r="M16" s="50">
        <f t="shared" si="2"/>
        <v>28.860147181866669</v>
      </c>
      <c r="N16" s="50">
        <f t="shared" si="3"/>
        <v>230.88117745493335</v>
      </c>
      <c r="O16" s="50">
        <f t="shared" si="4"/>
        <v>288.57558399999999</v>
      </c>
      <c r="P16" s="50">
        <f t="shared" si="5"/>
        <v>216.45246751999997</v>
      </c>
      <c r="Q16" s="50">
        <f t="shared" si="6"/>
        <v>115.44058872746668</v>
      </c>
      <c r="R16" s="851">
        <f t="shared" si="7"/>
        <v>880.2099648842667</v>
      </c>
      <c r="S16" s="44"/>
      <c r="T16" s="854">
        <f t="shared" si="8"/>
        <v>3261.1966315509335</v>
      </c>
      <c r="U16" s="42"/>
    </row>
    <row r="17" spans="1:21" s="35" customFormat="1" ht="26.25" customHeight="1" x14ac:dyDescent="0.2">
      <c r="A17" s="87" t="s">
        <v>1006</v>
      </c>
      <c r="B17" s="91">
        <v>17</v>
      </c>
      <c r="C17" s="91"/>
      <c r="D17" s="91">
        <v>180</v>
      </c>
      <c r="E17" s="92">
        <v>1536.37</v>
      </c>
      <c r="F17" s="95">
        <f t="shared" si="0"/>
        <v>26118.289999999997</v>
      </c>
      <c r="G17" s="43">
        <v>1451.0161111111108</v>
      </c>
      <c r="H17" s="96">
        <v>0</v>
      </c>
      <c r="I17" s="43"/>
      <c r="J17" s="43">
        <v>1741.2193333333332</v>
      </c>
      <c r="K17" s="97">
        <f t="shared" si="9"/>
        <v>29310.525444444444</v>
      </c>
      <c r="L17" s="49">
        <f t="shared" si="1"/>
        <v>26867.981657407407</v>
      </c>
      <c r="M17" s="50">
        <f t="shared" si="2"/>
        <v>325.66915051147072</v>
      </c>
      <c r="N17" s="50">
        <f t="shared" si="3"/>
        <v>2605.3532040917657</v>
      </c>
      <c r="O17" s="50">
        <f t="shared" si="4"/>
        <v>3256.3993768777773</v>
      </c>
      <c r="P17" s="50">
        <f t="shared" si="5"/>
        <v>2442.5340168618886</v>
      </c>
      <c r="Q17" s="50">
        <f t="shared" si="6"/>
        <v>1302.6766020458829</v>
      </c>
      <c r="R17" s="851">
        <f t="shared" si="7"/>
        <v>9932.6323503887852</v>
      </c>
      <c r="S17" s="44"/>
      <c r="T17" s="854">
        <f t="shared" si="8"/>
        <v>36800.61400779619</v>
      </c>
      <c r="U17" s="42"/>
    </row>
    <row r="18" spans="1:21" s="35" customFormat="1" ht="26.25" customHeight="1" x14ac:dyDescent="0.2">
      <c r="A18" s="87" t="s">
        <v>1006</v>
      </c>
      <c r="B18" s="91">
        <v>1</v>
      </c>
      <c r="C18" s="91"/>
      <c r="D18" s="91">
        <v>220</v>
      </c>
      <c r="E18" s="92">
        <v>1877.78</v>
      </c>
      <c r="F18" s="95">
        <f t="shared" si="0"/>
        <v>1877.78</v>
      </c>
      <c r="G18" s="43">
        <v>0</v>
      </c>
      <c r="H18" s="96">
        <v>0</v>
      </c>
      <c r="I18" s="43"/>
      <c r="J18" s="43">
        <v>125.18533333333333</v>
      </c>
      <c r="K18" s="97">
        <f t="shared" si="9"/>
        <v>2002.9653333333333</v>
      </c>
      <c r="L18" s="49">
        <f t="shared" si="1"/>
        <v>1836.0515555555555</v>
      </c>
      <c r="M18" s="50">
        <f t="shared" si="2"/>
        <v>22.254941142115555</v>
      </c>
      <c r="N18" s="50">
        <f t="shared" si="3"/>
        <v>178.03952913692444</v>
      </c>
      <c r="O18" s="50">
        <f t="shared" si="4"/>
        <v>222.52944853333332</v>
      </c>
      <c r="P18" s="50">
        <f t="shared" si="5"/>
        <v>166.91311012266664</v>
      </c>
      <c r="Q18" s="50">
        <f t="shared" si="6"/>
        <v>89.019764568462222</v>
      </c>
      <c r="R18" s="851">
        <f t="shared" si="7"/>
        <v>678.75679350350219</v>
      </c>
      <c r="S18" s="44"/>
      <c r="T18" s="854">
        <f t="shared" si="8"/>
        <v>2514.8083490590579</v>
      </c>
      <c r="U18" s="42"/>
    </row>
    <row r="19" spans="1:21" s="35" customFormat="1" ht="26.25" customHeight="1" x14ac:dyDescent="0.2">
      <c r="A19" s="87" t="s">
        <v>1007</v>
      </c>
      <c r="B19" s="91">
        <v>1</v>
      </c>
      <c r="C19" s="91"/>
      <c r="D19" s="91">
        <v>220</v>
      </c>
      <c r="E19" s="92">
        <v>1214.05</v>
      </c>
      <c r="F19" s="95">
        <f t="shared" si="0"/>
        <v>1214.05</v>
      </c>
      <c r="G19" s="43">
        <v>165.55227272727274</v>
      </c>
      <c r="H19" s="96">
        <v>205.2</v>
      </c>
      <c r="I19" s="43"/>
      <c r="J19" s="43">
        <v>80.936666666666667</v>
      </c>
      <c r="K19" s="97">
        <f t="shared" si="9"/>
        <v>1665.7389393939395</v>
      </c>
      <c r="L19" s="49">
        <f t="shared" si="1"/>
        <v>1526.9273611111112</v>
      </c>
      <c r="M19" s="50">
        <f t="shared" si="2"/>
        <v>18.508019803142929</v>
      </c>
      <c r="N19" s="50">
        <f t="shared" si="3"/>
        <v>148.06415842514343</v>
      </c>
      <c r="O19" s="50">
        <f t="shared" si="4"/>
        <v>185.06359616666666</v>
      </c>
      <c r="P19" s="50">
        <f t="shared" si="5"/>
        <v>138.81102303651514</v>
      </c>
      <c r="Q19" s="50">
        <f t="shared" si="6"/>
        <v>74.032079212571716</v>
      </c>
      <c r="R19" s="851">
        <f t="shared" si="7"/>
        <v>564.47887664403993</v>
      </c>
      <c r="S19" s="44"/>
      <c r="T19" s="854">
        <f t="shared" si="8"/>
        <v>2091.4062377551509</v>
      </c>
      <c r="U19" s="42"/>
    </row>
    <row r="20" spans="1:21" s="35" customFormat="1" ht="26.25" customHeight="1" x14ac:dyDescent="0.15">
      <c r="A20" s="1038" t="s">
        <v>1061</v>
      </c>
      <c r="B20" s="91">
        <v>1</v>
      </c>
      <c r="C20" s="91"/>
      <c r="D20" s="91">
        <v>220</v>
      </c>
      <c r="E20" s="92">
        <v>1760</v>
      </c>
      <c r="F20" s="95">
        <f t="shared" si="0"/>
        <v>1760</v>
      </c>
      <c r="G20" s="45">
        <v>0</v>
      </c>
      <c r="H20" s="96">
        <v>0</v>
      </c>
      <c r="I20" s="45"/>
      <c r="J20" s="45">
        <v>117.33333333333333</v>
      </c>
      <c r="K20" s="97">
        <f t="shared" si="9"/>
        <v>1877.3333333333333</v>
      </c>
      <c r="L20" s="51">
        <f>K20/12*11</f>
        <v>1720.8888888888887</v>
      </c>
      <c r="M20" s="52">
        <f>(L20+O20+P20)*1%</f>
        <v>20.859044408888884</v>
      </c>
      <c r="N20" s="52">
        <f>(L20+O20+P20)*8%</f>
        <v>166.87235527111108</v>
      </c>
      <c r="O20" s="52">
        <f>K20*11.11%</f>
        <v>208.5717333333333</v>
      </c>
      <c r="P20" s="52">
        <f>K20*8.3333%</f>
        <v>156.44381866666663</v>
      </c>
      <c r="Q20" s="52">
        <f>(N20)*50%</f>
        <v>83.436177635555538</v>
      </c>
      <c r="R20" s="852">
        <f>SUM(M20:Q20)</f>
        <v>636.18312931555545</v>
      </c>
      <c r="S20" s="46"/>
      <c r="T20" s="855">
        <f>R20+L20</f>
        <v>2357.0720182044442</v>
      </c>
      <c r="U20" s="42"/>
    </row>
    <row r="21" spans="1:21" s="35" customFormat="1" ht="26.25" customHeight="1" x14ac:dyDescent="0.2">
      <c r="A21" s="87" t="s">
        <v>1008</v>
      </c>
      <c r="B21" s="91">
        <v>5</v>
      </c>
      <c r="C21" s="91"/>
      <c r="D21" s="91">
        <v>180</v>
      </c>
      <c r="E21" s="92">
        <v>1536</v>
      </c>
      <c r="F21" s="95">
        <f t="shared" si="0"/>
        <v>7680</v>
      </c>
      <c r="G21" s="45">
        <v>640</v>
      </c>
      <c r="H21" s="96">
        <v>0</v>
      </c>
      <c r="I21" s="45"/>
      <c r="J21" s="45">
        <v>512</v>
      </c>
      <c r="K21" s="97">
        <f t="shared" si="9"/>
        <v>8832</v>
      </c>
      <c r="L21" s="51">
        <f>K21/12*11</f>
        <v>8096</v>
      </c>
      <c r="M21" s="52">
        <f>(L21+O21+P21)*1%</f>
        <v>98.132322559999992</v>
      </c>
      <c r="N21" s="52">
        <f>(L21+O21+P21)*8%</f>
        <v>785.05858047999993</v>
      </c>
      <c r="O21" s="52">
        <f>K21*11.11%</f>
        <v>981.23519999999996</v>
      </c>
      <c r="P21" s="52">
        <f>K21*8.3333%</f>
        <v>735.99705599999993</v>
      </c>
      <c r="Q21" s="52">
        <f>(N21)*50%</f>
        <v>392.52929023999997</v>
      </c>
      <c r="R21" s="852">
        <f>SUM(M21:Q21)</f>
        <v>2992.9524492799997</v>
      </c>
      <c r="S21" s="46"/>
      <c r="T21" s="855">
        <f>R21+L21</f>
        <v>11088.952449279999</v>
      </c>
      <c r="U21" s="42"/>
    </row>
    <row r="22" spans="1:21" s="35" customFormat="1" ht="26.25" customHeight="1" x14ac:dyDescent="0.2">
      <c r="A22" s="87" t="s">
        <v>1008</v>
      </c>
      <c r="B22" s="91">
        <v>1</v>
      </c>
      <c r="C22" s="91"/>
      <c r="D22" s="91">
        <v>220</v>
      </c>
      <c r="E22" s="92">
        <v>1877.77</v>
      </c>
      <c r="F22" s="95">
        <f t="shared" si="0"/>
        <v>1877.77</v>
      </c>
      <c r="G22" s="45">
        <v>0</v>
      </c>
      <c r="H22" s="96">
        <v>0</v>
      </c>
      <c r="I22" s="45"/>
      <c r="J22" s="45">
        <v>125.18466666666667</v>
      </c>
      <c r="K22" s="97">
        <f t="shared" si="9"/>
        <v>2002.9546666666668</v>
      </c>
      <c r="L22" s="51">
        <f t="shared" ref="L22:L77" si="10">K22/12*11</f>
        <v>1836.0417777777777</v>
      </c>
      <c r="M22" s="52">
        <f t="shared" ref="M22:M77" si="11">(L22+O22+P22)*1%</f>
        <v>22.254822624817777</v>
      </c>
      <c r="N22" s="52">
        <f t="shared" ref="N22:N77" si="12">(L22+O22+P22)*8%</f>
        <v>178.03858099854222</v>
      </c>
      <c r="O22" s="52">
        <f t="shared" ref="O22:O77" si="13">K22*11.11%</f>
        <v>222.52826346666666</v>
      </c>
      <c r="P22" s="52">
        <f t="shared" ref="P22:P77" si="14">K22*8.3333%</f>
        <v>166.91222123733331</v>
      </c>
      <c r="Q22" s="52">
        <f t="shared" ref="Q22:Q77" si="15">(N22)*50%</f>
        <v>89.019290499271108</v>
      </c>
      <c r="R22" s="852">
        <f t="shared" ref="R22:R77" si="16">SUM(M22:Q22)</f>
        <v>678.75317882663103</v>
      </c>
      <c r="S22" s="46"/>
      <c r="T22" s="855">
        <f t="shared" ref="T22:T77" si="17">R22+L22</f>
        <v>2514.794956604409</v>
      </c>
      <c r="U22" s="42"/>
    </row>
    <row r="23" spans="1:21" s="35" customFormat="1" ht="26.25" customHeight="1" x14ac:dyDescent="0.2">
      <c r="A23" s="87" t="s">
        <v>1009</v>
      </c>
      <c r="B23" s="91">
        <v>24</v>
      </c>
      <c r="C23" s="91"/>
      <c r="D23" s="91">
        <v>180</v>
      </c>
      <c r="E23" s="92">
        <v>938.3</v>
      </c>
      <c r="F23" s="95">
        <f t="shared" si="0"/>
        <v>22519.199999999997</v>
      </c>
      <c r="G23" s="45">
        <v>938.3</v>
      </c>
      <c r="H23" s="96">
        <v>4924.7999999999993</v>
      </c>
      <c r="I23" s="45"/>
      <c r="J23" s="45">
        <v>1501.2799999999997</v>
      </c>
      <c r="K23" s="97">
        <f t="shared" si="9"/>
        <v>29883.579999999994</v>
      </c>
      <c r="L23" s="51">
        <f t="shared" si="10"/>
        <v>27393.281666666659</v>
      </c>
      <c r="M23" s="52">
        <f t="shared" si="11"/>
        <v>332.03635776806652</v>
      </c>
      <c r="N23" s="52">
        <f t="shared" si="12"/>
        <v>2656.2908621445322</v>
      </c>
      <c r="O23" s="52">
        <f t="shared" si="13"/>
        <v>3320.0657379999989</v>
      </c>
      <c r="P23" s="52">
        <f t="shared" si="14"/>
        <v>2490.2883721399994</v>
      </c>
      <c r="Q23" s="52">
        <f t="shared" si="15"/>
        <v>1328.1454310722661</v>
      </c>
      <c r="R23" s="852">
        <f t="shared" si="16"/>
        <v>10126.826761124863</v>
      </c>
      <c r="S23" s="46"/>
      <c r="T23" s="855">
        <f t="shared" si="17"/>
        <v>37520.108427791522</v>
      </c>
      <c r="U23" s="42"/>
    </row>
    <row r="24" spans="1:21" s="35" customFormat="1" ht="26.25" customHeight="1" x14ac:dyDescent="0.2">
      <c r="A24" s="87" t="s">
        <v>1009</v>
      </c>
      <c r="B24" s="91">
        <v>1</v>
      </c>
      <c r="C24" s="91"/>
      <c r="D24" s="91">
        <v>220</v>
      </c>
      <c r="E24" s="92">
        <v>1146.53</v>
      </c>
      <c r="F24" s="95">
        <f t="shared" si="0"/>
        <v>1146.53</v>
      </c>
      <c r="G24" s="45">
        <v>0</v>
      </c>
      <c r="H24" s="96">
        <v>205.2</v>
      </c>
      <c r="I24" s="45"/>
      <c r="J24" s="45">
        <v>76.435333333333332</v>
      </c>
      <c r="K24" s="97">
        <f t="shared" si="9"/>
        <v>1428.1653333333334</v>
      </c>
      <c r="L24" s="51">
        <f t="shared" si="10"/>
        <v>1309.1515555555554</v>
      </c>
      <c r="M24" s="52">
        <f t="shared" si="11"/>
        <v>15.868340258115554</v>
      </c>
      <c r="N24" s="52">
        <f t="shared" si="12"/>
        <v>126.94672206492443</v>
      </c>
      <c r="O24" s="52">
        <f t="shared" si="13"/>
        <v>158.66916853333333</v>
      </c>
      <c r="P24" s="52">
        <f t="shared" si="14"/>
        <v>119.01330172266665</v>
      </c>
      <c r="Q24" s="52">
        <f t="shared" si="15"/>
        <v>63.473361032462215</v>
      </c>
      <c r="R24" s="852">
        <f t="shared" si="16"/>
        <v>483.97089361150216</v>
      </c>
      <c r="S24" s="46"/>
      <c r="T24" s="855">
        <f t="shared" si="17"/>
        <v>1793.1224491670575</v>
      </c>
      <c r="U24" s="42"/>
    </row>
    <row r="25" spans="1:21" s="35" customFormat="1" ht="26.25" customHeight="1" x14ac:dyDescent="0.2">
      <c r="A25" s="87" t="s">
        <v>1010</v>
      </c>
      <c r="B25" s="91">
        <v>3</v>
      </c>
      <c r="C25" s="91"/>
      <c r="D25" s="91">
        <v>180</v>
      </c>
      <c r="E25" s="92">
        <v>2422.23</v>
      </c>
      <c r="F25" s="95">
        <f t="shared" si="0"/>
        <v>7266.6900000000005</v>
      </c>
      <c r="G25" s="45">
        <v>403.70499999999998</v>
      </c>
      <c r="H25" s="96">
        <v>615.59999999999991</v>
      </c>
      <c r="I25" s="45"/>
      <c r="J25" s="45">
        <v>484.44600000000003</v>
      </c>
      <c r="K25" s="97">
        <f t="shared" si="9"/>
        <v>8770.4410000000007</v>
      </c>
      <c r="L25" s="51">
        <f t="shared" si="10"/>
        <v>8039.5709166666666</v>
      </c>
      <c r="M25" s="52">
        <f t="shared" si="11"/>
        <v>97.448340716196668</v>
      </c>
      <c r="N25" s="52">
        <f t="shared" si="12"/>
        <v>779.58672572957335</v>
      </c>
      <c r="O25" s="52">
        <f t="shared" si="13"/>
        <v>974.39599510000005</v>
      </c>
      <c r="P25" s="52">
        <f t="shared" si="14"/>
        <v>730.86715985299998</v>
      </c>
      <c r="Q25" s="52">
        <f t="shared" si="15"/>
        <v>389.79336286478667</v>
      </c>
      <c r="R25" s="852">
        <f t="shared" si="16"/>
        <v>2972.0915842635563</v>
      </c>
      <c r="S25" s="46"/>
      <c r="T25" s="855">
        <f t="shared" si="17"/>
        <v>11011.662500930222</v>
      </c>
      <c r="U25" s="42"/>
    </row>
    <row r="26" spans="1:21" s="35" customFormat="1" ht="26.25" customHeight="1" x14ac:dyDescent="0.15">
      <c r="A26" s="1038" t="s">
        <v>1060</v>
      </c>
      <c r="B26" s="91">
        <v>1</v>
      </c>
      <c r="C26" s="91"/>
      <c r="D26" s="91">
        <v>220</v>
      </c>
      <c r="E26" s="92">
        <v>2500</v>
      </c>
      <c r="F26" s="95">
        <f t="shared" si="0"/>
        <v>2500</v>
      </c>
      <c r="G26" s="45">
        <v>0</v>
      </c>
      <c r="H26" s="96">
        <v>0</v>
      </c>
      <c r="I26" s="45"/>
      <c r="J26" s="45">
        <v>166.66666666666666</v>
      </c>
      <c r="K26" s="97">
        <f t="shared" si="9"/>
        <v>2666.6666666666665</v>
      </c>
      <c r="L26" s="51">
        <f t="shared" si="10"/>
        <v>2444.4444444444443</v>
      </c>
      <c r="M26" s="52">
        <f t="shared" si="11"/>
        <v>29.629324444444443</v>
      </c>
      <c r="N26" s="52">
        <f t="shared" si="12"/>
        <v>237.03459555555554</v>
      </c>
      <c r="O26" s="52">
        <f t="shared" si="13"/>
        <v>296.26666666666665</v>
      </c>
      <c r="P26" s="52">
        <f t="shared" si="14"/>
        <v>222.22133333333329</v>
      </c>
      <c r="Q26" s="52">
        <f t="shared" si="15"/>
        <v>118.51729777777777</v>
      </c>
      <c r="R26" s="852">
        <f t="shared" si="16"/>
        <v>903.6692177777777</v>
      </c>
      <c r="S26" s="46"/>
      <c r="T26" s="855">
        <f t="shared" si="17"/>
        <v>3348.113662222222</v>
      </c>
      <c r="U26" s="42"/>
    </row>
    <row r="27" spans="1:21" s="35" customFormat="1" ht="26.25" customHeight="1" x14ac:dyDescent="0.2">
      <c r="A27" s="1051" t="s">
        <v>1011</v>
      </c>
      <c r="B27" s="91">
        <v>1</v>
      </c>
      <c r="C27" s="91">
        <v>0</v>
      </c>
      <c r="D27" s="91">
        <v>220</v>
      </c>
      <c r="E27" s="92">
        <v>4760.91</v>
      </c>
      <c r="F27" s="95">
        <f t="shared" si="0"/>
        <v>4760.91</v>
      </c>
      <c r="G27" s="45">
        <v>0</v>
      </c>
      <c r="H27" s="96">
        <v>205.2</v>
      </c>
      <c r="I27" s="45"/>
      <c r="J27" s="45">
        <v>1095</v>
      </c>
      <c r="K27" s="97">
        <f t="shared" si="9"/>
        <v>6061.11</v>
      </c>
      <c r="L27" s="51">
        <f t="shared" si="10"/>
        <v>5556.0174999999999</v>
      </c>
      <c r="M27" s="52">
        <f t="shared" si="11"/>
        <v>67.344973006299995</v>
      </c>
      <c r="N27" s="52">
        <f t="shared" si="12"/>
        <v>538.75978405039996</v>
      </c>
      <c r="O27" s="52">
        <f t="shared" si="13"/>
        <v>673.38932099999988</v>
      </c>
      <c r="P27" s="52">
        <f t="shared" si="14"/>
        <v>505.09047962999989</v>
      </c>
      <c r="Q27" s="52">
        <f t="shared" si="15"/>
        <v>269.37989202519998</v>
      </c>
      <c r="R27" s="852">
        <f t="shared" si="16"/>
        <v>2053.9644497118998</v>
      </c>
      <c r="S27" s="46"/>
      <c r="T27" s="855">
        <f t="shared" si="17"/>
        <v>7609.9819497118997</v>
      </c>
      <c r="U27" s="42"/>
    </row>
    <row r="28" spans="1:21" s="35" customFormat="1" ht="26.25" customHeight="1" x14ac:dyDescent="0.2">
      <c r="A28" s="87" t="s">
        <v>1012</v>
      </c>
      <c r="B28" s="91">
        <v>11</v>
      </c>
      <c r="C28" s="91"/>
      <c r="D28" s="91">
        <v>180</v>
      </c>
      <c r="E28" s="92">
        <v>1017.5</v>
      </c>
      <c r="F28" s="95">
        <f t="shared" si="0"/>
        <v>11192.5</v>
      </c>
      <c r="G28" s="45">
        <v>621.80555555555554</v>
      </c>
      <c r="H28" s="96">
        <v>2257.1999999999998</v>
      </c>
      <c r="I28" s="45"/>
      <c r="J28" s="45">
        <v>746.16666666666663</v>
      </c>
      <c r="K28" s="97">
        <f t="shared" si="9"/>
        <v>14817.672222222222</v>
      </c>
      <c r="L28" s="51">
        <f t="shared" si="10"/>
        <v>13582.866203703703</v>
      </c>
      <c r="M28" s="52">
        <f t="shared" si="11"/>
        <v>164.63910666887037</v>
      </c>
      <c r="N28" s="52">
        <f t="shared" si="12"/>
        <v>1317.112853350963</v>
      </c>
      <c r="O28" s="52">
        <f t="shared" si="13"/>
        <v>1646.2433838888887</v>
      </c>
      <c r="P28" s="52">
        <f t="shared" si="14"/>
        <v>1234.8010792944442</v>
      </c>
      <c r="Q28" s="52">
        <f t="shared" si="15"/>
        <v>658.55642667548148</v>
      </c>
      <c r="R28" s="852">
        <f t="shared" si="16"/>
        <v>5021.3528498786482</v>
      </c>
      <c r="S28" s="46"/>
      <c r="T28" s="855">
        <f t="shared" si="17"/>
        <v>18604.21905358235</v>
      </c>
      <c r="U28" s="42"/>
    </row>
    <row r="29" spans="1:21" s="35" customFormat="1" ht="26.25" customHeight="1" x14ac:dyDescent="0.2">
      <c r="A29" s="1051" t="s">
        <v>1013</v>
      </c>
      <c r="B29" s="91">
        <v>0</v>
      </c>
      <c r="C29" s="91">
        <v>1</v>
      </c>
      <c r="D29" s="91">
        <v>220</v>
      </c>
      <c r="E29" s="92">
        <v>5729.75</v>
      </c>
      <c r="F29" s="95">
        <f t="shared" si="0"/>
        <v>0</v>
      </c>
      <c r="G29" s="45">
        <v>0</v>
      </c>
      <c r="H29" s="96">
        <v>0</v>
      </c>
      <c r="I29" s="45"/>
      <c r="J29" s="45">
        <v>0</v>
      </c>
      <c r="K29" s="97">
        <v>0</v>
      </c>
      <c r="L29" s="51">
        <f t="shared" si="10"/>
        <v>0</v>
      </c>
      <c r="M29" s="52">
        <f t="shared" si="11"/>
        <v>0</v>
      </c>
      <c r="N29" s="52">
        <f t="shared" si="12"/>
        <v>0</v>
      </c>
      <c r="O29" s="52">
        <f t="shared" si="13"/>
        <v>0</v>
      </c>
      <c r="P29" s="52">
        <f t="shared" si="14"/>
        <v>0</v>
      </c>
      <c r="Q29" s="52">
        <f t="shared" si="15"/>
        <v>0</v>
      </c>
      <c r="R29" s="852">
        <f t="shared" si="16"/>
        <v>0</v>
      </c>
      <c r="S29" s="46"/>
      <c r="T29" s="855">
        <f t="shared" si="17"/>
        <v>0</v>
      </c>
      <c r="U29" s="42"/>
    </row>
    <row r="30" spans="1:21" s="35" customFormat="1" ht="26.25" customHeight="1" x14ac:dyDescent="0.2">
      <c r="A30" s="87" t="s">
        <v>1014</v>
      </c>
      <c r="B30" s="91">
        <v>1</v>
      </c>
      <c r="C30" s="91"/>
      <c r="D30" s="91">
        <v>220</v>
      </c>
      <c r="E30" s="92">
        <v>1204.8499999999999</v>
      </c>
      <c r="F30" s="95">
        <f t="shared" si="0"/>
        <v>1204.8499999999999</v>
      </c>
      <c r="G30" s="45">
        <v>0</v>
      </c>
      <c r="H30" s="96">
        <v>0</v>
      </c>
      <c r="I30" s="45"/>
      <c r="J30" s="45">
        <v>80.323333333333323</v>
      </c>
      <c r="K30" s="97">
        <f>SUM(F30:J30)</f>
        <v>1285.1733333333332</v>
      </c>
      <c r="L30" s="51">
        <f t="shared" si="10"/>
        <v>1178.0755555555554</v>
      </c>
      <c r="M30" s="52">
        <f t="shared" si="11"/>
        <v>14.279556622755553</v>
      </c>
      <c r="N30" s="52">
        <f t="shared" si="12"/>
        <v>114.23645298204443</v>
      </c>
      <c r="O30" s="52">
        <f t="shared" si="13"/>
        <v>142.78275733333331</v>
      </c>
      <c r="P30" s="52">
        <f t="shared" si="14"/>
        <v>107.09734938666664</v>
      </c>
      <c r="Q30" s="52">
        <f t="shared" si="15"/>
        <v>57.118226491022213</v>
      </c>
      <c r="R30" s="852">
        <f t="shared" si="16"/>
        <v>435.51434281582215</v>
      </c>
      <c r="S30" s="46"/>
      <c r="T30" s="855">
        <f t="shared" si="17"/>
        <v>1613.5898983713776</v>
      </c>
      <c r="U30" s="42"/>
    </row>
    <row r="31" spans="1:21" s="35" customFormat="1" ht="26.25" customHeight="1" x14ac:dyDescent="0.2">
      <c r="A31" s="87" t="s">
        <v>1015</v>
      </c>
      <c r="B31" s="91">
        <v>2</v>
      </c>
      <c r="C31" s="91"/>
      <c r="D31" s="91">
        <v>180</v>
      </c>
      <c r="E31" s="92">
        <v>1074.31</v>
      </c>
      <c r="F31" s="95">
        <f t="shared" si="0"/>
        <v>2148.62</v>
      </c>
      <c r="G31" s="45">
        <v>0</v>
      </c>
      <c r="H31" s="96">
        <v>410.4</v>
      </c>
      <c r="I31" s="45"/>
      <c r="J31" s="45">
        <v>143.24133333333333</v>
      </c>
      <c r="K31" s="97">
        <f>SUM(F31:J31)</f>
        <v>2702.2613333333334</v>
      </c>
      <c r="L31" s="51">
        <f t="shared" si="10"/>
        <v>2477.0728888888889</v>
      </c>
      <c r="M31" s="52">
        <f t="shared" si="11"/>
        <v>30.024816667128889</v>
      </c>
      <c r="N31" s="52">
        <f t="shared" si="12"/>
        <v>240.19853333703111</v>
      </c>
      <c r="O31" s="52">
        <f t="shared" si="13"/>
        <v>300.22123413333333</v>
      </c>
      <c r="P31" s="52">
        <f t="shared" si="14"/>
        <v>225.18754369066664</v>
      </c>
      <c r="Q31" s="52">
        <f t="shared" si="15"/>
        <v>120.09926666851555</v>
      </c>
      <c r="R31" s="852">
        <f t="shared" si="16"/>
        <v>915.73139449667565</v>
      </c>
      <c r="S31" s="46"/>
      <c r="T31" s="855">
        <f t="shared" si="17"/>
        <v>3392.8042833855643</v>
      </c>
      <c r="U31" s="42"/>
    </row>
    <row r="32" spans="1:21" s="35" customFormat="1" ht="26.25" customHeight="1" x14ac:dyDescent="0.2">
      <c r="A32" s="87" t="s">
        <v>1015</v>
      </c>
      <c r="B32" s="91">
        <v>1</v>
      </c>
      <c r="C32" s="91"/>
      <c r="D32" s="91">
        <v>220</v>
      </c>
      <c r="E32" s="92">
        <v>1313.04</v>
      </c>
      <c r="F32" s="95">
        <f t="shared" si="0"/>
        <v>1313.04</v>
      </c>
      <c r="G32" s="45">
        <v>0</v>
      </c>
      <c r="H32" s="96">
        <v>205.2</v>
      </c>
      <c r="I32" s="45"/>
      <c r="J32" s="45">
        <v>87.536000000000001</v>
      </c>
      <c r="K32" s="97">
        <f>SUM(F32:J32)</f>
        <v>1605.7760000000001</v>
      </c>
      <c r="L32" s="51">
        <f t="shared" si="10"/>
        <v>1471.9613333333334</v>
      </c>
      <c r="M32" s="52">
        <f t="shared" si="11"/>
        <v>17.841771783413332</v>
      </c>
      <c r="N32" s="52">
        <f t="shared" si="12"/>
        <v>142.73417426730666</v>
      </c>
      <c r="O32" s="52">
        <f t="shared" si="13"/>
        <v>178.40171359999999</v>
      </c>
      <c r="P32" s="52">
        <f t="shared" si="14"/>
        <v>133.81413140799998</v>
      </c>
      <c r="Q32" s="52">
        <f t="shared" si="15"/>
        <v>71.367087133653328</v>
      </c>
      <c r="R32" s="852">
        <f t="shared" si="16"/>
        <v>544.15887819237321</v>
      </c>
      <c r="S32" s="46"/>
      <c r="T32" s="855">
        <f t="shared" si="17"/>
        <v>2016.1202115257065</v>
      </c>
      <c r="U32" s="42"/>
    </row>
    <row r="33" spans="1:21" s="35" customFormat="1" ht="26.25" customHeight="1" x14ac:dyDescent="0.2">
      <c r="A33" s="87" t="s">
        <v>1016</v>
      </c>
      <c r="B33" s="91">
        <v>1</v>
      </c>
      <c r="C33" s="91"/>
      <c r="D33" s="91">
        <v>200</v>
      </c>
      <c r="E33" s="92">
        <v>13814.4</v>
      </c>
      <c r="F33" s="95">
        <f t="shared" si="0"/>
        <v>13814.4</v>
      </c>
      <c r="G33" s="45">
        <v>0</v>
      </c>
      <c r="H33" s="96">
        <v>0</v>
      </c>
      <c r="I33" s="45"/>
      <c r="J33" s="45"/>
      <c r="K33" s="97">
        <f>SUM(F33:J33)</f>
        <v>13814.4</v>
      </c>
      <c r="L33" s="51">
        <f t="shared" si="10"/>
        <v>12663.2</v>
      </c>
      <c r="M33" s="52">
        <f t="shared" si="11"/>
        <v>153.49175235200002</v>
      </c>
      <c r="N33" s="52">
        <f t="shared" si="12"/>
        <v>1227.9340188160002</v>
      </c>
      <c r="O33" s="52">
        <f t="shared" si="13"/>
        <v>1534.7798399999999</v>
      </c>
      <c r="P33" s="52">
        <f t="shared" si="14"/>
        <v>1151.1953951999999</v>
      </c>
      <c r="Q33" s="52">
        <f t="shared" si="15"/>
        <v>613.96700940800008</v>
      </c>
      <c r="R33" s="852">
        <f t="shared" si="16"/>
        <v>4681.368015776</v>
      </c>
      <c r="S33" s="46"/>
      <c r="T33" s="855">
        <f t="shared" si="17"/>
        <v>17344.568015776</v>
      </c>
      <c r="U33" s="42"/>
    </row>
    <row r="34" spans="1:21" s="35" customFormat="1" ht="26.25" customHeight="1" x14ac:dyDescent="0.2">
      <c r="A34" s="87" t="s">
        <v>1017</v>
      </c>
      <c r="B34" s="91">
        <v>1</v>
      </c>
      <c r="C34" s="91"/>
      <c r="D34" s="91">
        <v>220</v>
      </c>
      <c r="E34" s="92">
        <v>8070</v>
      </c>
      <c r="F34" s="95">
        <f t="shared" si="0"/>
        <v>8070</v>
      </c>
      <c r="G34" s="45">
        <v>0</v>
      </c>
      <c r="H34" s="96">
        <v>0</v>
      </c>
      <c r="I34" s="45"/>
      <c r="J34" s="45">
        <v>1856.1</v>
      </c>
      <c r="K34" s="97">
        <f>SUM(F34:J34)</f>
        <v>9926.1</v>
      </c>
      <c r="L34" s="51">
        <f t="shared" si="10"/>
        <v>9098.9250000000011</v>
      </c>
      <c r="M34" s="52">
        <f t="shared" si="11"/>
        <v>110.28886401300001</v>
      </c>
      <c r="N34" s="52">
        <f t="shared" si="12"/>
        <v>882.31091210400007</v>
      </c>
      <c r="O34" s="52">
        <f t="shared" si="13"/>
        <v>1102.78971</v>
      </c>
      <c r="P34" s="52">
        <f t="shared" si="14"/>
        <v>827.17169129999991</v>
      </c>
      <c r="Q34" s="52">
        <f t="shared" si="15"/>
        <v>441.15545605200003</v>
      </c>
      <c r="R34" s="852">
        <f t="shared" si="16"/>
        <v>3363.716633469</v>
      </c>
      <c r="S34" s="46"/>
      <c r="T34" s="855">
        <f t="shared" si="17"/>
        <v>12462.641633469</v>
      </c>
      <c r="U34" s="42"/>
    </row>
    <row r="35" spans="1:21" s="35" customFormat="1" ht="26.25" customHeight="1" x14ac:dyDescent="0.2">
      <c r="A35" s="87" t="s">
        <v>1018</v>
      </c>
      <c r="B35" s="91">
        <v>1</v>
      </c>
      <c r="C35" s="91"/>
      <c r="D35" s="91">
        <v>220</v>
      </c>
      <c r="E35" s="92">
        <v>10593</v>
      </c>
      <c r="F35" s="95">
        <f t="shared" si="0"/>
        <v>10593</v>
      </c>
      <c r="G35" s="45">
        <v>0</v>
      </c>
      <c r="H35" s="96">
        <v>0</v>
      </c>
      <c r="I35" s="45"/>
      <c r="J35" s="45"/>
      <c r="K35" s="97">
        <v>10593</v>
      </c>
      <c r="L35" s="51">
        <f t="shared" si="10"/>
        <v>9710.25</v>
      </c>
      <c r="M35" s="52">
        <f t="shared" si="11"/>
        <v>117.69878768999999</v>
      </c>
      <c r="N35" s="52">
        <f t="shared" si="12"/>
        <v>941.59030151999991</v>
      </c>
      <c r="O35" s="52">
        <f t="shared" si="13"/>
        <v>1176.8823</v>
      </c>
      <c r="P35" s="52">
        <f t="shared" si="14"/>
        <v>882.74646899999993</v>
      </c>
      <c r="Q35" s="52">
        <f t="shared" si="15"/>
        <v>470.79515075999996</v>
      </c>
      <c r="R35" s="852">
        <f t="shared" si="16"/>
        <v>3589.7130089699995</v>
      </c>
      <c r="S35" s="46"/>
      <c r="T35" s="855">
        <f t="shared" si="17"/>
        <v>13299.96300897</v>
      </c>
      <c r="U35" s="42"/>
    </row>
    <row r="36" spans="1:21" s="35" customFormat="1" ht="26.25" customHeight="1" x14ac:dyDescent="0.2">
      <c r="A36" s="87" t="s">
        <v>1019</v>
      </c>
      <c r="B36" s="91">
        <v>1</v>
      </c>
      <c r="C36" s="91"/>
      <c r="D36" s="91">
        <v>220</v>
      </c>
      <c r="E36" s="92">
        <v>20231.8</v>
      </c>
      <c r="F36" s="95">
        <f t="shared" si="0"/>
        <v>20231.8</v>
      </c>
      <c r="G36" s="45">
        <v>0</v>
      </c>
      <c r="H36" s="96">
        <v>0</v>
      </c>
      <c r="I36" s="45"/>
      <c r="J36" s="45"/>
      <c r="K36" s="97">
        <v>20231.8</v>
      </c>
      <c r="L36" s="51">
        <f t="shared" si="10"/>
        <v>18545.816666666666</v>
      </c>
      <c r="M36" s="52">
        <f t="shared" si="11"/>
        <v>224.79546236066668</v>
      </c>
      <c r="N36" s="52">
        <f t="shared" si="12"/>
        <v>1798.3636988853334</v>
      </c>
      <c r="O36" s="52">
        <f t="shared" si="13"/>
        <v>2247.7529799999998</v>
      </c>
      <c r="P36" s="52">
        <f t="shared" si="14"/>
        <v>1685.9765893999997</v>
      </c>
      <c r="Q36" s="52">
        <f t="shared" si="15"/>
        <v>899.1818494426667</v>
      </c>
      <c r="R36" s="852">
        <f t="shared" si="16"/>
        <v>6856.0705800886672</v>
      </c>
      <c r="S36" s="46"/>
      <c r="T36" s="855">
        <f t="shared" si="17"/>
        <v>25401.887246755334</v>
      </c>
      <c r="U36" s="42"/>
    </row>
    <row r="37" spans="1:21" s="35" customFormat="1" ht="26.25" customHeight="1" x14ac:dyDescent="0.2">
      <c r="A37" s="87" t="s">
        <v>1020</v>
      </c>
      <c r="B37" s="91">
        <v>0</v>
      </c>
      <c r="C37" s="91"/>
      <c r="D37" s="91">
        <v>220</v>
      </c>
      <c r="E37" s="92">
        <v>0</v>
      </c>
      <c r="F37" s="95">
        <f t="shared" si="0"/>
        <v>0</v>
      </c>
      <c r="G37" s="45">
        <v>0</v>
      </c>
      <c r="H37" s="96">
        <v>0</v>
      </c>
      <c r="I37" s="45"/>
      <c r="J37" s="45"/>
      <c r="K37" s="97">
        <v>0</v>
      </c>
      <c r="L37" s="51">
        <f t="shared" si="10"/>
        <v>0</v>
      </c>
      <c r="M37" s="52">
        <f t="shared" si="11"/>
        <v>0</v>
      </c>
      <c r="N37" s="52">
        <f t="shared" si="12"/>
        <v>0</v>
      </c>
      <c r="O37" s="52">
        <f t="shared" si="13"/>
        <v>0</v>
      </c>
      <c r="P37" s="52">
        <f t="shared" si="14"/>
        <v>0</v>
      </c>
      <c r="Q37" s="52">
        <f t="shared" si="15"/>
        <v>0</v>
      </c>
      <c r="R37" s="852">
        <f t="shared" si="16"/>
        <v>0</v>
      </c>
      <c r="S37" s="46"/>
      <c r="T37" s="855">
        <f t="shared" si="17"/>
        <v>0</v>
      </c>
      <c r="U37" s="42"/>
    </row>
    <row r="38" spans="1:21" s="35" customFormat="1" ht="26.25" customHeight="1" x14ac:dyDescent="0.2">
      <c r="A38" s="87" t="s">
        <v>1021</v>
      </c>
      <c r="B38" s="91">
        <v>1</v>
      </c>
      <c r="C38" s="91"/>
      <c r="D38" s="91">
        <v>150</v>
      </c>
      <c r="E38" s="92">
        <v>17655</v>
      </c>
      <c r="F38" s="95">
        <f t="shared" si="0"/>
        <v>17655</v>
      </c>
      <c r="G38" s="45">
        <v>0</v>
      </c>
      <c r="H38" s="96">
        <v>0</v>
      </c>
      <c r="I38" s="45"/>
      <c r="J38" s="45"/>
      <c r="K38" s="97">
        <v>17655</v>
      </c>
      <c r="L38" s="51">
        <f t="shared" si="10"/>
        <v>16183.75</v>
      </c>
      <c r="M38" s="52">
        <f t="shared" si="11"/>
        <v>196.16464615000001</v>
      </c>
      <c r="N38" s="52">
        <f t="shared" si="12"/>
        <v>1569.3171692000001</v>
      </c>
      <c r="O38" s="52">
        <f t="shared" si="13"/>
        <v>1961.4704999999999</v>
      </c>
      <c r="P38" s="52">
        <f t="shared" si="14"/>
        <v>1471.2441149999997</v>
      </c>
      <c r="Q38" s="52">
        <f t="shared" si="15"/>
        <v>784.65858460000004</v>
      </c>
      <c r="R38" s="852">
        <f t="shared" si="16"/>
        <v>5982.8550149499997</v>
      </c>
      <c r="S38" s="46"/>
      <c r="T38" s="855">
        <f t="shared" si="17"/>
        <v>22166.605014950001</v>
      </c>
      <c r="U38" s="42"/>
    </row>
    <row r="39" spans="1:21" s="35" customFormat="1" ht="26.25" customHeight="1" x14ac:dyDescent="0.2">
      <c r="A39" s="87" t="s">
        <v>1022</v>
      </c>
      <c r="B39" s="91">
        <v>1</v>
      </c>
      <c r="C39" s="91"/>
      <c r="D39" s="91">
        <v>220</v>
      </c>
      <c r="E39" s="92">
        <v>3018.32</v>
      </c>
      <c r="F39" s="95">
        <f t="shared" si="0"/>
        <v>3018.32</v>
      </c>
      <c r="G39" s="45">
        <v>0</v>
      </c>
      <c r="H39" s="96">
        <v>205.2</v>
      </c>
      <c r="I39" s="45"/>
      <c r="J39" s="45"/>
      <c r="K39" s="97">
        <f>SUM(F39:J39)</f>
        <v>3223.52</v>
      </c>
      <c r="L39" s="51">
        <f t="shared" si="10"/>
        <v>2954.8933333333334</v>
      </c>
      <c r="M39" s="52">
        <f t="shared" si="11"/>
        <v>35.816519974933335</v>
      </c>
      <c r="N39" s="52">
        <f t="shared" si="12"/>
        <v>286.53215979946668</v>
      </c>
      <c r="O39" s="52">
        <f t="shared" si="13"/>
        <v>358.13307199999997</v>
      </c>
      <c r="P39" s="52">
        <f t="shared" si="14"/>
        <v>268.62559215999994</v>
      </c>
      <c r="Q39" s="52">
        <f t="shared" si="15"/>
        <v>143.26607989973334</v>
      </c>
      <c r="R39" s="852">
        <f t="shared" si="16"/>
        <v>1092.3734238341333</v>
      </c>
      <c r="S39" s="46"/>
      <c r="T39" s="855">
        <f t="shared" si="17"/>
        <v>4047.2667571674665</v>
      </c>
      <c r="U39" s="42"/>
    </row>
    <row r="40" spans="1:21" s="35" customFormat="1" ht="26.25" customHeight="1" x14ac:dyDescent="0.2">
      <c r="A40" s="87" t="s">
        <v>1023</v>
      </c>
      <c r="B40" s="91">
        <v>1</v>
      </c>
      <c r="C40" s="91"/>
      <c r="D40" s="91">
        <v>220</v>
      </c>
      <c r="E40" s="92">
        <v>3997.34</v>
      </c>
      <c r="F40" s="95">
        <f t="shared" si="0"/>
        <v>3997.34</v>
      </c>
      <c r="G40" s="45">
        <v>0</v>
      </c>
      <c r="H40" s="96">
        <v>205.2</v>
      </c>
      <c r="I40" s="45"/>
      <c r="J40" s="45"/>
      <c r="K40" s="97">
        <f>SUM(F40:J40)</f>
        <v>4202.54</v>
      </c>
      <c r="L40" s="51">
        <f t="shared" si="10"/>
        <v>3852.3283333333329</v>
      </c>
      <c r="M40" s="52">
        <f t="shared" si="11"/>
        <v>46.694407931533334</v>
      </c>
      <c r="N40" s="52">
        <f t="shared" si="12"/>
        <v>373.55526345226667</v>
      </c>
      <c r="O40" s="52">
        <f t="shared" si="13"/>
        <v>466.90219399999995</v>
      </c>
      <c r="P40" s="52">
        <f t="shared" si="14"/>
        <v>350.21026581999996</v>
      </c>
      <c r="Q40" s="52">
        <f t="shared" si="15"/>
        <v>186.77763172613334</v>
      </c>
      <c r="R40" s="852">
        <f t="shared" si="16"/>
        <v>1424.1397629299331</v>
      </c>
      <c r="S40" s="46"/>
      <c r="T40" s="855">
        <f t="shared" si="17"/>
        <v>5276.4680962632665</v>
      </c>
      <c r="U40" s="42"/>
    </row>
    <row r="41" spans="1:21" s="35" customFormat="1" ht="26.25" customHeight="1" x14ac:dyDescent="0.2">
      <c r="A41" s="87" t="s">
        <v>1024</v>
      </c>
      <c r="B41" s="91">
        <v>14</v>
      </c>
      <c r="C41" s="91"/>
      <c r="D41" s="91">
        <v>180</v>
      </c>
      <c r="E41" s="92">
        <v>2469.52</v>
      </c>
      <c r="F41" s="95">
        <f t="shared" si="0"/>
        <v>34573.279999999999</v>
      </c>
      <c r="G41" s="45">
        <v>2881.1066666666666</v>
      </c>
      <c r="H41" s="96">
        <v>2872.7999999999997</v>
      </c>
      <c r="I41" s="45"/>
      <c r="J41" s="45">
        <v>345.7328</v>
      </c>
      <c r="K41" s="97">
        <f>SUM(F41:J41)</f>
        <v>40672.919466666666</v>
      </c>
      <c r="L41" s="51">
        <f t="shared" si="10"/>
        <v>37283.509511111108</v>
      </c>
      <c r="M41" s="52">
        <f t="shared" si="11"/>
        <v>451.91667261773512</v>
      </c>
      <c r="N41" s="52">
        <f t="shared" si="12"/>
        <v>3615.3333809418809</v>
      </c>
      <c r="O41" s="52">
        <f t="shared" si="13"/>
        <v>4518.7613527466665</v>
      </c>
      <c r="P41" s="52">
        <f t="shared" si="14"/>
        <v>3389.3963979157329</v>
      </c>
      <c r="Q41" s="52">
        <f t="shared" si="15"/>
        <v>1807.6666904709405</v>
      </c>
      <c r="R41" s="852">
        <f t="shared" si="16"/>
        <v>13783.074494692955</v>
      </c>
      <c r="S41" s="46"/>
      <c r="T41" s="855">
        <f t="shared" si="17"/>
        <v>51066.584005804063</v>
      </c>
      <c r="U41" s="42"/>
    </row>
    <row r="42" spans="1:21" s="35" customFormat="1" ht="26.25" customHeight="1" x14ac:dyDescent="0.2">
      <c r="A42" s="87" t="s">
        <v>1024</v>
      </c>
      <c r="B42" s="91">
        <v>0</v>
      </c>
      <c r="C42" s="91"/>
      <c r="D42" s="91">
        <v>220</v>
      </c>
      <c r="E42" s="92">
        <v>0</v>
      </c>
      <c r="F42" s="95">
        <f t="shared" si="0"/>
        <v>0</v>
      </c>
      <c r="G42" s="45">
        <v>0</v>
      </c>
      <c r="H42" s="96">
        <v>0</v>
      </c>
      <c r="I42" s="45"/>
      <c r="J42" s="45"/>
      <c r="K42" s="97">
        <v>0</v>
      </c>
      <c r="L42" s="51">
        <f t="shared" si="10"/>
        <v>0</v>
      </c>
      <c r="M42" s="52">
        <f t="shared" si="11"/>
        <v>0</v>
      </c>
      <c r="N42" s="52">
        <f t="shared" si="12"/>
        <v>0</v>
      </c>
      <c r="O42" s="52">
        <f t="shared" si="13"/>
        <v>0</v>
      </c>
      <c r="P42" s="52">
        <f t="shared" si="14"/>
        <v>0</v>
      </c>
      <c r="Q42" s="52">
        <f t="shared" si="15"/>
        <v>0</v>
      </c>
      <c r="R42" s="852">
        <f t="shared" si="16"/>
        <v>0</v>
      </c>
      <c r="S42" s="46"/>
      <c r="T42" s="855">
        <f t="shared" si="17"/>
        <v>0</v>
      </c>
      <c r="U42" s="42"/>
    </row>
    <row r="43" spans="1:21" s="35" customFormat="1" ht="26.25" customHeight="1" x14ac:dyDescent="0.2">
      <c r="A43" s="1051" t="s">
        <v>1025</v>
      </c>
      <c r="B43" s="91">
        <v>0</v>
      </c>
      <c r="C43" s="91">
        <v>1</v>
      </c>
      <c r="D43" s="91">
        <v>180</v>
      </c>
      <c r="E43" s="92">
        <v>5354.92</v>
      </c>
      <c r="F43" s="95">
        <f t="shared" si="0"/>
        <v>0</v>
      </c>
      <c r="G43" s="45">
        <v>0</v>
      </c>
      <c r="H43" s="96">
        <v>0</v>
      </c>
      <c r="I43" s="45"/>
      <c r="J43" s="45">
        <v>0</v>
      </c>
      <c r="K43" s="97">
        <v>0</v>
      </c>
      <c r="L43" s="51">
        <f t="shared" si="10"/>
        <v>0</v>
      </c>
      <c r="M43" s="52">
        <f t="shared" si="11"/>
        <v>0</v>
      </c>
      <c r="N43" s="52">
        <f t="shared" si="12"/>
        <v>0</v>
      </c>
      <c r="O43" s="52">
        <f t="shared" si="13"/>
        <v>0</v>
      </c>
      <c r="P43" s="52">
        <f t="shared" si="14"/>
        <v>0</v>
      </c>
      <c r="Q43" s="52">
        <f t="shared" si="15"/>
        <v>0</v>
      </c>
      <c r="R43" s="852">
        <f t="shared" si="16"/>
        <v>0</v>
      </c>
      <c r="S43" s="46"/>
      <c r="T43" s="855">
        <f t="shared" si="17"/>
        <v>0</v>
      </c>
      <c r="U43" s="42"/>
    </row>
    <row r="44" spans="1:21" s="35" customFormat="1" ht="26.25" customHeight="1" x14ac:dyDescent="0.2">
      <c r="A44" s="87" t="s">
        <v>1026</v>
      </c>
      <c r="B44" s="91">
        <v>1</v>
      </c>
      <c r="C44" s="91"/>
      <c r="D44" s="91">
        <v>220</v>
      </c>
      <c r="E44" s="92">
        <v>2422.21</v>
      </c>
      <c r="F44" s="95">
        <f t="shared" si="0"/>
        <v>2422.21</v>
      </c>
      <c r="G44" s="45">
        <v>0</v>
      </c>
      <c r="H44" s="96">
        <v>0</v>
      </c>
      <c r="I44" s="45"/>
      <c r="J44" s="45">
        <v>161.48066666666668</v>
      </c>
      <c r="K44" s="97">
        <f t="shared" ref="K44:K50" si="18">SUM(F44:J44)</f>
        <v>2583.6906666666669</v>
      </c>
      <c r="L44" s="51">
        <f t="shared" si="10"/>
        <v>2368.3831111111112</v>
      </c>
      <c r="M44" s="52">
        <f t="shared" si="11"/>
        <v>28.707378385031117</v>
      </c>
      <c r="N44" s="52">
        <f t="shared" si="12"/>
        <v>229.65902708024893</v>
      </c>
      <c r="O44" s="52">
        <f t="shared" si="13"/>
        <v>287.04803306666668</v>
      </c>
      <c r="P44" s="52">
        <f t="shared" si="14"/>
        <v>215.30669432533332</v>
      </c>
      <c r="Q44" s="52">
        <f t="shared" si="15"/>
        <v>114.82951354012447</v>
      </c>
      <c r="R44" s="852">
        <f t="shared" si="16"/>
        <v>875.55064639740442</v>
      </c>
      <c r="S44" s="46"/>
      <c r="T44" s="855">
        <f t="shared" si="17"/>
        <v>3243.9337575085156</v>
      </c>
      <c r="U44" s="42"/>
    </row>
    <row r="45" spans="1:21" s="35" customFormat="1" ht="26.25" customHeight="1" x14ac:dyDescent="0.2">
      <c r="A45" s="1051" t="s">
        <v>1027</v>
      </c>
      <c r="B45" s="91">
        <v>9</v>
      </c>
      <c r="C45" s="91">
        <v>1</v>
      </c>
      <c r="D45" s="91">
        <v>150</v>
      </c>
      <c r="E45" s="92">
        <v>2422.23</v>
      </c>
      <c r="F45" s="95">
        <f t="shared" si="0"/>
        <v>21800.07</v>
      </c>
      <c r="G45" s="45">
        <v>692.06571428571431</v>
      </c>
      <c r="H45" s="96">
        <v>2052</v>
      </c>
      <c r="I45" s="45"/>
      <c r="J45" s="45">
        <v>1614.82</v>
      </c>
      <c r="K45" s="97">
        <f t="shared" si="18"/>
        <v>26158.955714285712</v>
      </c>
      <c r="L45" s="51">
        <f t="shared" si="10"/>
        <v>23979.042738095235</v>
      </c>
      <c r="M45" s="52">
        <f t="shared" si="11"/>
        <v>290.65206974490951</v>
      </c>
      <c r="N45" s="52">
        <f t="shared" si="12"/>
        <v>2325.2165579592761</v>
      </c>
      <c r="O45" s="52">
        <f t="shared" si="13"/>
        <v>2906.2599798571423</v>
      </c>
      <c r="P45" s="52">
        <f t="shared" si="14"/>
        <v>2179.9042565385712</v>
      </c>
      <c r="Q45" s="52">
        <f t="shared" si="15"/>
        <v>1162.608278979638</v>
      </c>
      <c r="R45" s="852">
        <f t="shared" si="16"/>
        <v>8864.6411430795379</v>
      </c>
      <c r="S45" s="46"/>
      <c r="T45" s="855">
        <f t="shared" si="17"/>
        <v>32843.683881174773</v>
      </c>
      <c r="U45" s="42"/>
    </row>
    <row r="46" spans="1:21" s="35" customFormat="1" ht="26.25" customHeight="1" x14ac:dyDescent="0.2">
      <c r="A46" s="87" t="s">
        <v>1028</v>
      </c>
      <c r="B46" s="91">
        <v>1</v>
      </c>
      <c r="C46" s="91"/>
      <c r="D46" s="91">
        <v>180</v>
      </c>
      <c r="E46" s="92">
        <v>2942.5</v>
      </c>
      <c r="F46" s="95">
        <f t="shared" si="0"/>
        <v>2942.5</v>
      </c>
      <c r="G46" s="45">
        <v>0</v>
      </c>
      <c r="H46" s="96">
        <v>205.2</v>
      </c>
      <c r="I46" s="45"/>
      <c r="J46" s="45">
        <v>196.16666666666666</v>
      </c>
      <c r="K46" s="97">
        <f t="shared" si="18"/>
        <v>3343.8666666666663</v>
      </c>
      <c r="L46" s="51">
        <f t="shared" si="10"/>
        <v>3065.2111111111108</v>
      </c>
      <c r="M46" s="52">
        <f t="shared" si="11"/>
        <v>37.15369138711111</v>
      </c>
      <c r="N46" s="52">
        <f t="shared" si="12"/>
        <v>297.22953109688888</v>
      </c>
      <c r="O46" s="52">
        <f t="shared" si="13"/>
        <v>371.50358666666659</v>
      </c>
      <c r="P46" s="52">
        <f t="shared" si="14"/>
        <v>278.65444093333326</v>
      </c>
      <c r="Q46" s="52">
        <f t="shared" si="15"/>
        <v>148.61476554844444</v>
      </c>
      <c r="R46" s="852">
        <f t="shared" si="16"/>
        <v>1133.1560156324442</v>
      </c>
      <c r="S46" s="46"/>
      <c r="T46" s="855">
        <f t="shared" si="17"/>
        <v>4198.3671267435548</v>
      </c>
      <c r="U46" s="42"/>
    </row>
    <row r="47" spans="1:21" s="35" customFormat="1" ht="26.25" customHeight="1" x14ac:dyDescent="0.2">
      <c r="A47" s="87" t="s">
        <v>1029</v>
      </c>
      <c r="B47" s="91">
        <v>1</v>
      </c>
      <c r="C47" s="91"/>
      <c r="D47" s="91">
        <v>220</v>
      </c>
      <c r="E47" s="92">
        <v>7162.26</v>
      </c>
      <c r="F47" s="95">
        <f t="shared" si="0"/>
        <v>7162.26</v>
      </c>
      <c r="G47" s="45">
        <v>0</v>
      </c>
      <c r="H47" s="96">
        <v>0</v>
      </c>
      <c r="I47" s="45"/>
      <c r="J47" s="45">
        <v>477.48400000000004</v>
      </c>
      <c r="K47" s="97">
        <f t="shared" si="18"/>
        <v>7639.7440000000006</v>
      </c>
      <c r="L47" s="51">
        <f t="shared" si="10"/>
        <v>7003.0986666666668</v>
      </c>
      <c r="M47" s="52">
        <f t="shared" si="11"/>
        <v>84.885170118186679</v>
      </c>
      <c r="N47" s="52">
        <f t="shared" si="12"/>
        <v>679.08136094549343</v>
      </c>
      <c r="O47" s="52">
        <f t="shared" si="13"/>
        <v>848.77555840000002</v>
      </c>
      <c r="P47" s="52">
        <f t="shared" si="14"/>
        <v>636.64278675200001</v>
      </c>
      <c r="Q47" s="52">
        <f t="shared" si="15"/>
        <v>339.54068047274671</v>
      </c>
      <c r="R47" s="852">
        <f t="shared" si="16"/>
        <v>2588.9255566884272</v>
      </c>
      <c r="S47" s="46"/>
      <c r="T47" s="855">
        <f t="shared" si="17"/>
        <v>9592.0242233550944</v>
      </c>
      <c r="U47" s="42"/>
    </row>
    <row r="48" spans="1:21" s="35" customFormat="1" ht="26.25" customHeight="1" x14ac:dyDescent="0.2">
      <c r="A48" s="87" t="s">
        <v>1062</v>
      </c>
      <c r="B48" s="91">
        <v>1</v>
      </c>
      <c r="C48" s="91"/>
      <c r="D48" s="91">
        <v>220</v>
      </c>
      <c r="E48" s="92">
        <v>4500</v>
      </c>
      <c r="F48" s="95">
        <f t="shared" si="0"/>
        <v>4500</v>
      </c>
      <c r="G48" s="45">
        <v>0</v>
      </c>
      <c r="H48" s="96">
        <v>0</v>
      </c>
      <c r="I48" s="45"/>
      <c r="J48" s="45">
        <v>300</v>
      </c>
      <c r="K48" s="97">
        <f t="shared" si="18"/>
        <v>4800</v>
      </c>
      <c r="L48" s="51">
        <f t="shared" si="10"/>
        <v>4400</v>
      </c>
      <c r="M48" s="52">
        <f t="shared" si="11"/>
        <v>53.332783999999997</v>
      </c>
      <c r="N48" s="52">
        <f t="shared" si="12"/>
        <v>426.66227199999997</v>
      </c>
      <c r="O48" s="52">
        <f t="shared" si="13"/>
        <v>533.28</v>
      </c>
      <c r="P48" s="52">
        <f t="shared" si="14"/>
        <v>399.99839999999995</v>
      </c>
      <c r="Q48" s="52">
        <f t="shared" si="15"/>
        <v>213.33113599999999</v>
      </c>
      <c r="R48" s="852">
        <f t="shared" si="16"/>
        <v>1626.6045919999999</v>
      </c>
      <c r="S48" s="46"/>
      <c r="T48" s="855">
        <f t="shared" si="17"/>
        <v>6026.6045919999997</v>
      </c>
      <c r="U48" s="42"/>
    </row>
    <row r="49" spans="1:21" s="35" customFormat="1" ht="26.25" customHeight="1" x14ac:dyDescent="0.2">
      <c r="A49" s="87" t="s">
        <v>1030</v>
      </c>
      <c r="B49" s="91">
        <v>1</v>
      </c>
      <c r="C49" s="91"/>
      <c r="D49" s="91">
        <v>220</v>
      </c>
      <c r="E49" s="92">
        <v>7162.26</v>
      </c>
      <c r="F49" s="95">
        <f t="shared" si="0"/>
        <v>7162.26</v>
      </c>
      <c r="G49" s="45">
        <v>0</v>
      </c>
      <c r="H49" s="96">
        <v>0</v>
      </c>
      <c r="I49" s="45"/>
      <c r="J49" s="45">
        <v>477</v>
      </c>
      <c r="K49" s="97">
        <f t="shared" si="18"/>
        <v>7639.26</v>
      </c>
      <c r="L49" s="51">
        <f t="shared" si="10"/>
        <v>7002.6550000000007</v>
      </c>
      <c r="M49" s="52">
        <f t="shared" si="11"/>
        <v>84.87979239580001</v>
      </c>
      <c r="N49" s="52">
        <f t="shared" si="12"/>
        <v>679.03833916640008</v>
      </c>
      <c r="O49" s="52">
        <f t="shared" si="13"/>
        <v>848.72178599999995</v>
      </c>
      <c r="P49" s="52">
        <f t="shared" si="14"/>
        <v>636.60245357999997</v>
      </c>
      <c r="Q49" s="52">
        <f t="shared" si="15"/>
        <v>339.51916958320004</v>
      </c>
      <c r="R49" s="852">
        <f t="shared" si="16"/>
        <v>2588.7615407253998</v>
      </c>
      <c r="S49" s="46"/>
      <c r="T49" s="855">
        <f t="shared" si="17"/>
        <v>9591.4165407254004</v>
      </c>
      <c r="U49" s="42"/>
    </row>
    <row r="50" spans="1:21" s="35" customFormat="1" ht="26.25" customHeight="1" x14ac:dyDescent="0.2">
      <c r="A50" s="1051" t="s">
        <v>1031</v>
      </c>
      <c r="B50" s="91">
        <v>4</v>
      </c>
      <c r="C50" s="91">
        <v>1</v>
      </c>
      <c r="D50" s="91">
        <v>180</v>
      </c>
      <c r="E50" s="92">
        <v>2148.65</v>
      </c>
      <c r="F50" s="95">
        <f t="shared" si="0"/>
        <v>8594.6</v>
      </c>
      <c r="G50" s="45">
        <v>596.84722222222217</v>
      </c>
      <c r="H50" s="96">
        <v>1026</v>
      </c>
      <c r="I50" s="45"/>
      <c r="J50" s="45">
        <v>716.2166666666667</v>
      </c>
      <c r="K50" s="97">
        <f t="shared" si="18"/>
        <v>10933.66388888889</v>
      </c>
      <c r="L50" s="51">
        <f t="shared" si="10"/>
        <v>10022.525231481482</v>
      </c>
      <c r="M50" s="52">
        <f t="shared" si="11"/>
        <v>121.48390302389816</v>
      </c>
      <c r="N50" s="52">
        <f t="shared" si="12"/>
        <v>971.87122419118532</v>
      </c>
      <c r="O50" s="52">
        <f t="shared" si="13"/>
        <v>1214.7300580555557</v>
      </c>
      <c r="P50" s="52">
        <f t="shared" si="14"/>
        <v>911.13501285277778</v>
      </c>
      <c r="Q50" s="52">
        <f t="shared" si="15"/>
        <v>485.93561209559266</v>
      </c>
      <c r="R50" s="852">
        <f t="shared" si="16"/>
        <v>3705.1558102190097</v>
      </c>
      <c r="S50" s="46"/>
      <c r="T50" s="855">
        <f t="shared" si="17"/>
        <v>13727.681041700493</v>
      </c>
      <c r="U50" s="42"/>
    </row>
    <row r="51" spans="1:21" s="35" customFormat="1" ht="26.25" customHeight="1" x14ac:dyDescent="0.2">
      <c r="A51" s="87" t="s">
        <v>1031</v>
      </c>
      <c r="B51" s="91">
        <v>0</v>
      </c>
      <c r="C51" s="91"/>
      <c r="D51" s="91">
        <v>220</v>
      </c>
      <c r="E51" s="92">
        <v>0</v>
      </c>
      <c r="F51" s="95">
        <f t="shared" si="0"/>
        <v>0</v>
      </c>
      <c r="G51" s="45">
        <v>0</v>
      </c>
      <c r="H51" s="96">
        <v>0</v>
      </c>
      <c r="I51" s="45"/>
      <c r="J51" s="45"/>
      <c r="K51" s="97">
        <v>0</v>
      </c>
      <c r="L51" s="51">
        <f t="shared" si="10"/>
        <v>0</v>
      </c>
      <c r="M51" s="52">
        <f t="shared" si="11"/>
        <v>0</v>
      </c>
      <c r="N51" s="52">
        <f t="shared" si="12"/>
        <v>0</v>
      </c>
      <c r="O51" s="52">
        <f t="shared" si="13"/>
        <v>0</v>
      </c>
      <c r="P51" s="52">
        <f t="shared" si="14"/>
        <v>0</v>
      </c>
      <c r="Q51" s="52">
        <f t="shared" si="15"/>
        <v>0</v>
      </c>
      <c r="R51" s="852">
        <f t="shared" si="16"/>
        <v>0</v>
      </c>
      <c r="S51" s="46"/>
      <c r="T51" s="855">
        <f t="shared" si="17"/>
        <v>0</v>
      </c>
      <c r="U51" s="42"/>
    </row>
    <row r="52" spans="1:21" s="35" customFormat="1" ht="26.25" customHeight="1" x14ac:dyDescent="0.2">
      <c r="A52" s="87" t="s">
        <v>1032</v>
      </c>
      <c r="B52" s="91">
        <v>1</v>
      </c>
      <c r="C52" s="91"/>
      <c r="D52" s="91">
        <v>220</v>
      </c>
      <c r="E52" s="92">
        <v>1561.42</v>
      </c>
      <c r="F52" s="95">
        <f t="shared" si="0"/>
        <v>1561.42</v>
      </c>
      <c r="G52" s="45">
        <v>0</v>
      </c>
      <c r="H52" s="96">
        <v>0</v>
      </c>
      <c r="I52" s="45"/>
      <c r="J52" s="45">
        <v>104.09466666666667</v>
      </c>
      <c r="K52" s="97">
        <f>SUM(F52:J52)</f>
        <v>1665.5146666666667</v>
      </c>
      <c r="L52" s="51">
        <f t="shared" si="10"/>
        <v>1526.7217777777778</v>
      </c>
      <c r="M52" s="52">
        <f t="shared" si="11"/>
        <v>18.505527909617779</v>
      </c>
      <c r="N52" s="52">
        <f t="shared" si="12"/>
        <v>148.04422327694223</v>
      </c>
      <c r="O52" s="52">
        <f t="shared" si="13"/>
        <v>185.03867946666665</v>
      </c>
      <c r="P52" s="52">
        <f t="shared" si="14"/>
        <v>138.79233371733332</v>
      </c>
      <c r="Q52" s="52">
        <f t="shared" si="15"/>
        <v>74.022111638471117</v>
      </c>
      <c r="R52" s="852">
        <f t="shared" si="16"/>
        <v>564.40287600903105</v>
      </c>
      <c r="S52" s="46"/>
      <c r="T52" s="855">
        <f t="shared" si="17"/>
        <v>2091.1246537868087</v>
      </c>
      <c r="U52" s="42"/>
    </row>
    <row r="53" spans="1:21" s="35" customFormat="1" ht="26.25" customHeight="1" x14ac:dyDescent="0.2">
      <c r="A53" s="87" t="s">
        <v>1033</v>
      </c>
      <c r="B53" s="91">
        <v>5</v>
      </c>
      <c r="C53" s="91"/>
      <c r="D53" s="91">
        <v>125</v>
      </c>
      <c r="E53" s="92">
        <v>506.4</v>
      </c>
      <c r="F53" s="95">
        <f t="shared" si="0"/>
        <v>2532</v>
      </c>
      <c r="G53" s="45">
        <v>0</v>
      </c>
      <c r="H53" s="96">
        <v>0</v>
      </c>
      <c r="I53" s="45"/>
      <c r="J53" s="45">
        <v>168.8</v>
      </c>
      <c r="K53" s="97">
        <f>SUM(F53:J53)</f>
        <v>2700.8</v>
      </c>
      <c r="L53" s="51">
        <f t="shared" si="10"/>
        <v>2475.7333333333336</v>
      </c>
      <c r="M53" s="52">
        <f t="shared" si="11"/>
        <v>30.008579797333336</v>
      </c>
      <c r="N53" s="52">
        <f t="shared" si="12"/>
        <v>240.06863837866669</v>
      </c>
      <c r="O53" s="52">
        <f t="shared" si="13"/>
        <v>300.05887999999999</v>
      </c>
      <c r="P53" s="52">
        <f t="shared" si="14"/>
        <v>225.0657664</v>
      </c>
      <c r="Q53" s="52">
        <f t="shared" si="15"/>
        <v>120.03431918933335</v>
      </c>
      <c r="R53" s="852">
        <f t="shared" si="16"/>
        <v>915.23618376533341</v>
      </c>
      <c r="S53" s="46"/>
      <c r="T53" s="855">
        <f t="shared" si="17"/>
        <v>3390.969517098667</v>
      </c>
      <c r="U53" s="42"/>
    </row>
    <row r="54" spans="1:21" s="35" customFormat="1" ht="26.25" customHeight="1" x14ac:dyDescent="0.2">
      <c r="A54" s="87" t="s">
        <v>1034</v>
      </c>
      <c r="B54" s="91">
        <v>1</v>
      </c>
      <c r="C54" s="91"/>
      <c r="D54" s="91">
        <v>220</v>
      </c>
      <c r="E54" s="92">
        <v>2342.0300000000002</v>
      </c>
      <c r="F54" s="95">
        <f t="shared" si="0"/>
        <v>2342.0300000000002</v>
      </c>
      <c r="G54" s="45">
        <v>0</v>
      </c>
      <c r="H54" s="96">
        <v>0</v>
      </c>
      <c r="I54" s="45"/>
      <c r="J54" s="45">
        <v>156.13533333333334</v>
      </c>
      <c r="K54" s="97">
        <f>SUM(F54:J54)</f>
        <v>2498.1653333333334</v>
      </c>
      <c r="L54" s="51">
        <f t="shared" si="10"/>
        <v>2289.9848888888891</v>
      </c>
      <c r="M54" s="52">
        <f t="shared" si="11"/>
        <v>27.757106691448893</v>
      </c>
      <c r="N54" s="52">
        <f t="shared" si="12"/>
        <v>222.05685353159114</v>
      </c>
      <c r="O54" s="52">
        <f t="shared" si="13"/>
        <v>277.54616853333329</v>
      </c>
      <c r="P54" s="52">
        <f t="shared" si="14"/>
        <v>208.17961172266664</v>
      </c>
      <c r="Q54" s="52">
        <f t="shared" si="15"/>
        <v>111.02842676579557</v>
      </c>
      <c r="R54" s="852">
        <f t="shared" si="16"/>
        <v>846.56816724483554</v>
      </c>
      <c r="S54" s="46"/>
      <c r="T54" s="855">
        <f t="shared" si="17"/>
        <v>3136.5530561337246</v>
      </c>
      <c r="U54" s="42"/>
    </row>
    <row r="55" spans="1:21" s="35" customFormat="1" ht="26.25" customHeight="1" x14ac:dyDescent="0.2">
      <c r="A55" s="87" t="s">
        <v>1035</v>
      </c>
      <c r="B55" s="91">
        <v>1</v>
      </c>
      <c r="C55" s="91"/>
      <c r="D55" s="91">
        <v>75</v>
      </c>
      <c r="E55" s="92">
        <v>8567.86</v>
      </c>
      <c r="F55" s="95">
        <f t="shared" si="0"/>
        <v>8567.86</v>
      </c>
      <c r="G55" s="45">
        <v>0</v>
      </c>
      <c r="H55" s="96">
        <v>205.2</v>
      </c>
      <c r="I55" s="45"/>
      <c r="J55" s="45">
        <v>571.19066666666674</v>
      </c>
      <c r="K55" s="97">
        <f>SUM(F55:J55)</f>
        <v>9344.2506666666686</v>
      </c>
      <c r="L55" s="51">
        <f t="shared" si="10"/>
        <v>8565.5631111111124</v>
      </c>
      <c r="M55" s="52">
        <f t="shared" si="11"/>
        <v>103.82393800983112</v>
      </c>
      <c r="N55" s="52">
        <f t="shared" si="12"/>
        <v>830.591504078649</v>
      </c>
      <c r="O55" s="52">
        <f t="shared" si="13"/>
        <v>1038.1462490666668</v>
      </c>
      <c r="P55" s="52">
        <f t="shared" si="14"/>
        <v>778.68444080533345</v>
      </c>
      <c r="Q55" s="52">
        <f t="shared" si="15"/>
        <v>415.2957520393245</v>
      </c>
      <c r="R55" s="852">
        <f t="shared" si="16"/>
        <v>3166.5418839998047</v>
      </c>
      <c r="S55" s="46"/>
      <c r="T55" s="855">
        <f t="shared" si="17"/>
        <v>11732.104995110916</v>
      </c>
      <c r="U55" s="42"/>
    </row>
    <row r="56" spans="1:21" s="35" customFormat="1" ht="26.25" customHeight="1" x14ac:dyDescent="0.2">
      <c r="A56" s="87" t="s">
        <v>1036</v>
      </c>
      <c r="B56" s="91">
        <v>2</v>
      </c>
      <c r="C56" s="91"/>
      <c r="D56" s="91">
        <v>180</v>
      </c>
      <c r="E56" s="92">
        <v>1874.21</v>
      </c>
      <c r="F56" s="95">
        <f t="shared" si="0"/>
        <v>3748.42</v>
      </c>
      <c r="G56" s="45">
        <v>0</v>
      </c>
      <c r="H56" s="96">
        <v>410.4</v>
      </c>
      <c r="I56" s="45"/>
      <c r="J56" s="45">
        <v>249.89466666666667</v>
      </c>
      <c r="K56" s="97">
        <f>SUM(F56:J56)</f>
        <v>4408.7146666666667</v>
      </c>
      <c r="L56" s="51">
        <f t="shared" si="10"/>
        <v>4041.3217777777777</v>
      </c>
      <c r="M56" s="52">
        <f t="shared" si="11"/>
        <v>48.985213965617781</v>
      </c>
      <c r="N56" s="52">
        <f t="shared" si="12"/>
        <v>391.88171172494225</v>
      </c>
      <c r="O56" s="52">
        <f t="shared" si="13"/>
        <v>489.80819946666662</v>
      </c>
      <c r="P56" s="52">
        <f t="shared" si="14"/>
        <v>367.39141931733332</v>
      </c>
      <c r="Q56" s="52">
        <f t="shared" si="15"/>
        <v>195.94085586247112</v>
      </c>
      <c r="R56" s="852">
        <f t="shared" si="16"/>
        <v>1494.0074003370312</v>
      </c>
      <c r="S56" s="46"/>
      <c r="T56" s="855">
        <f t="shared" si="17"/>
        <v>5535.3291781148091</v>
      </c>
      <c r="U56" s="42"/>
    </row>
    <row r="57" spans="1:21" s="35" customFormat="1" ht="26.25" customHeight="1" x14ac:dyDescent="0.2">
      <c r="A57" s="87" t="s">
        <v>1036</v>
      </c>
      <c r="B57" s="91">
        <v>0</v>
      </c>
      <c r="C57" s="91"/>
      <c r="D57" s="91">
        <v>220</v>
      </c>
      <c r="E57" s="92">
        <v>0</v>
      </c>
      <c r="F57" s="95">
        <f t="shared" si="0"/>
        <v>0</v>
      </c>
      <c r="G57" s="45">
        <v>0</v>
      </c>
      <c r="H57" s="96">
        <v>0</v>
      </c>
      <c r="I57" s="45"/>
      <c r="J57" s="45"/>
      <c r="K57" s="97">
        <v>0</v>
      </c>
      <c r="L57" s="51">
        <f t="shared" si="10"/>
        <v>0</v>
      </c>
      <c r="M57" s="52">
        <f t="shared" si="11"/>
        <v>0</v>
      </c>
      <c r="N57" s="52">
        <f t="shared" si="12"/>
        <v>0</v>
      </c>
      <c r="O57" s="52">
        <f t="shared" si="13"/>
        <v>0</v>
      </c>
      <c r="P57" s="52">
        <f t="shared" si="14"/>
        <v>0</v>
      </c>
      <c r="Q57" s="52">
        <f t="shared" si="15"/>
        <v>0</v>
      </c>
      <c r="R57" s="852">
        <f t="shared" si="16"/>
        <v>0</v>
      </c>
      <c r="S57" s="46"/>
      <c r="T57" s="855">
        <f t="shared" si="17"/>
        <v>0</v>
      </c>
      <c r="U57" s="42"/>
    </row>
    <row r="58" spans="1:21" s="35" customFormat="1" ht="26.25" customHeight="1" x14ac:dyDescent="0.2">
      <c r="A58" s="1051" t="s">
        <v>1037</v>
      </c>
      <c r="B58" s="91">
        <v>2</v>
      </c>
      <c r="C58" s="91">
        <v>1</v>
      </c>
      <c r="D58" s="91">
        <v>180</v>
      </c>
      <c r="E58" s="92">
        <v>2578.38</v>
      </c>
      <c r="F58" s="95">
        <f t="shared" si="0"/>
        <v>5156.76</v>
      </c>
      <c r="G58" s="45">
        <v>0</v>
      </c>
      <c r="H58" s="96">
        <v>615.59999999999991</v>
      </c>
      <c r="I58" s="45"/>
      <c r="J58" s="45">
        <f>515.676/3*2</f>
        <v>343.78400000000005</v>
      </c>
      <c r="K58" s="97">
        <f>SUM(F58:J58)</f>
        <v>6116.1440000000002</v>
      </c>
      <c r="L58" s="51">
        <f t="shared" si="10"/>
        <v>5606.4653333333335</v>
      </c>
      <c r="M58" s="52">
        <f t="shared" si="11"/>
        <v>67.956455596853331</v>
      </c>
      <c r="N58" s="52">
        <f t="shared" si="12"/>
        <v>543.65164477482665</v>
      </c>
      <c r="O58" s="52">
        <f t="shared" si="13"/>
        <v>679.50359839999999</v>
      </c>
      <c r="P58" s="52">
        <f t="shared" si="14"/>
        <v>509.67662795199993</v>
      </c>
      <c r="Q58" s="52">
        <f t="shared" si="15"/>
        <v>271.82582238741333</v>
      </c>
      <c r="R58" s="852">
        <f t="shared" si="16"/>
        <v>2072.6141491110934</v>
      </c>
      <c r="S58" s="46"/>
      <c r="T58" s="855">
        <f t="shared" si="17"/>
        <v>7679.0794824444274</v>
      </c>
      <c r="U58" s="42"/>
    </row>
    <row r="59" spans="1:21" s="35" customFormat="1" ht="26.25" customHeight="1" x14ac:dyDescent="0.2">
      <c r="A59" s="87" t="s">
        <v>1038</v>
      </c>
      <c r="B59" s="91">
        <v>1</v>
      </c>
      <c r="C59" s="91"/>
      <c r="D59" s="91">
        <v>220</v>
      </c>
      <c r="E59" s="92">
        <v>2124.94</v>
      </c>
      <c r="F59" s="95">
        <f t="shared" si="0"/>
        <v>2124.94</v>
      </c>
      <c r="G59" s="45">
        <v>0</v>
      </c>
      <c r="H59" s="96">
        <v>0</v>
      </c>
      <c r="I59" s="45"/>
      <c r="J59" s="45">
        <v>141.66266666666667</v>
      </c>
      <c r="K59" s="97">
        <f>SUM(F59:J59)</f>
        <v>2266.6026666666667</v>
      </c>
      <c r="L59" s="51">
        <f t="shared" si="10"/>
        <v>2077.719111111111</v>
      </c>
      <c r="M59" s="52">
        <f t="shared" si="11"/>
        <v>25.184214673991111</v>
      </c>
      <c r="N59" s="52">
        <f t="shared" si="12"/>
        <v>201.47371739192889</v>
      </c>
      <c r="O59" s="52">
        <f t="shared" si="13"/>
        <v>251.81955626666664</v>
      </c>
      <c r="P59" s="52">
        <f t="shared" si="14"/>
        <v>188.88280002133331</v>
      </c>
      <c r="Q59" s="52">
        <f t="shared" si="15"/>
        <v>100.73685869596444</v>
      </c>
      <c r="R59" s="852">
        <f t="shared" si="16"/>
        <v>768.09714704988437</v>
      </c>
      <c r="S59" s="46"/>
      <c r="T59" s="855">
        <f t="shared" si="17"/>
        <v>2845.8162581609954</v>
      </c>
      <c r="U59" s="42"/>
    </row>
    <row r="60" spans="1:21" s="35" customFormat="1" ht="26.25" customHeight="1" x14ac:dyDescent="0.2">
      <c r="A60" s="87" t="s">
        <v>1039</v>
      </c>
      <c r="B60" s="91">
        <v>0</v>
      </c>
      <c r="C60" s="91"/>
      <c r="D60" s="91">
        <v>220</v>
      </c>
      <c r="E60" s="92">
        <v>0</v>
      </c>
      <c r="F60" s="95">
        <f t="shared" si="0"/>
        <v>0</v>
      </c>
      <c r="G60" s="45">
        <v>0</v>
      </c>
      <c r="H60" s="96">
        <v>0</v>
      </c>
      <c r="I60" s="45"/>
      <c r="J60" s="45"/>
      <c r="K60" s="97">
        <v>0</v>
      </c>
      <c r="L60" s="51">
        <f t="shared" si="10"/>
        <v>0</v>
      </c>
      <c r="M60" s="52">
        <f t="shared" si="11"/>
        <v>0</v>
      </c>
      <c r="N60" s="52">
        <f t="shared" si="12"/>
        <v>0</v>
      </c>
      <c r="O60" s="52">
        <f t="shared" si="13"/>
        <v>0</v>
      </c>
      <c r="P60" s="52">
        <f t="shared" si="14"/>
        <v>0</v>
      </c>
      <c r="Q60" s="52">
        <f t="shared" si="15"/>
        <v>0</v>
      </c>
      <c r="R60" s="852">
        <f t="shared" si="16"/>
        <v>0</v>
      </c>
      <c r="S60" s="46"/>
      <c r="T60" s="855">
        <f t="shared" si="17"/>
        <v>0</v>
      </c>
      <c r="U60" s="42"/>
    </row>
    <row r="61" spans="1:21" s="35" customFormat="1" ht="26.25" customHeight="1" x14ac:dyDescent="0.2">
      <c r="A61" s="1051" t="s">
        <v>1040</v>
      </c>
      <c r="B61" s="91">
        <v>0</v>
      </c>
      <c r="C61" s="91">
        <v>1</v>
      </c>
      <c r="D61" s="91">
        <v>220</v>
      </c>
      <c r="E61" s="92">
        <v>2422.3200000000002</v>
      </c>
      <c r="F61" s="95">
        <f t="shared" si="0"/>
        <v>0</v>
      </c>
      <c r="G61" s="45">
        <v>0</v>
      </c>
      <c r="H61" s="96">
        <v>0</v>
      </c>
      <c r="I61" s="45"/>
      <c r="J61" s="45">
        <v>0</v>
      </c>
      <c r="K61" s="97">
        <v>0</v>
      </c>
      <c r="L61" s="51">
        <f t="shared" si="10"/>
        <v>0</v>
      </c>
      <c r="M61" s="52">
        <f t="shared" si="11"/>
        <v>0</v>
      </c>
      <c r="N61" s="52">
        <f t="shared" si="12"/>
        <v>0</v>
      </c>
      <c r="O61" s="52">
        <f t="shared" si="13"/>
        <v>0</v>
      </c>
      <c r="P61" s="52">
        <f t="shared" si="14"/>
        <v>0</v>
      </c>
      <c r="Q61" s="52">
        <f t="shared" si="15"/>
        <v>0</v>
      </c>
      <c r="R61" s="852">
        <f t="shared" si="16"/>
        <v>0</v>
      </c>
      <c r="S61" s="46"/>
      <c r="T61" s="855">
        <f t="shared" si="17"/>
        <v>0</v>
      </c>
      <c r="U61" s="42"/>
    </row>
    <row r="62" spans="1:21" s="35" customFormat="1" ht="26.25" customHeight="1" x14ac:dyDescent="0.2">
      <c r="A62" s="87" t="s">
        <v>1041</v>
      </c>
      <c r="B62" s="91">
        <v>8</v>
      </c>
      <c r="C62" s="91">
        <v>2</v>
      </c>
      <c r="D62" s="91">
        <v>180</v>
      </c>
      <c r="E62" s="92">
        <v>1536.37</v>
      </c>
      <c r="F62" s="95">
        <f t="shared" si="0"/>
        <v>12290.96</v>
      </c>
      <c r="G62" s="45">
        <v>1024.2466666666667</v>
      </c>
      <c r="H62" s="96">
        <v>0</v>
      </c>
      <c r="I62" s="45"/>
      <c r="J62" s="45">
        <v>819.39733333333322</v>
      </c>
      <c r="K62" s="97">
        <f>SUM(F62:J62)</f>
        <v>14134.603999999998</v>
      </c>
      <c r="L62" s="51">
        <f t="shared" si="10"/>
        <v>12956.720333333331</v>
      </c>
      <c r="M62" s="52">
        <f t="shared" si="11"/>
        <v>157.04953792865331</v>
      </c>
      <c r="N62" s="52">
        <f t="shared" si="12"/>
        <v>1256.3963034292265</v>
      </c>
      <c r="O62" s="52">
        <f t="shared" si="13"/>
        <v>1570.3545043999995</v>
      </c>
      <c r="P62" s="52">
        <f t="shared" si="14"/>
        <v>1177.8789551319996</v>
      </c>
      <c r="Q62" s="52">
        <f t="shared" si="15"/>
        <v>628.19815171461323</v>
      </c>
      <c r="R62" s="852">
        <f t="shared" si="16"/>
        <v>4789.8774526044917</v>
      </c>
      <c r="S62" s="46"/>
      <c r="T62" s="855">
        <f t="shared" si="17"/>
        <v>17746.597785937822</v>
      </c>
      <c r="U62" s="42"/>
    </row>
    <row r="63" spans="1:21" s="35" customFormat="1" ht="26.25" customHeight="1" x14ac:dyDescent="0.2">
      <c r="A63" s="1051" t="s">
        <v>1042</v>
      </c>
      <c r="B63" s="91">
        <v>0</v>
      </c>
      <c r="C63" s="91">
        <v>1</v>
      </c>
      <c r="D63" s="91">
        <v>220</v>
      </c>
      <c r="E63" s="92">
        <v>3581.09</v>
      </c>
      <c r="F63" s="95">
        <f t="shared" si="0"/>
        <v>0</v>
      </c>
      <c r="G63" s="45">
        <v>0</v>
      </c>
      <c r="H63" s="96">
        <v>0</v>
      </c>
      <c r="I63" s="45"/>
      <c r="J63" s="45">
        <v>0</v>
      </c>
      <c r="K63" s="97">
        <v>0</v>
      </c>
      <c r="L63" s="51">
        <f t="shared" si="10"/>
        <v>0</v>
      </c>
      <c r="M63" s="52">
        <f t="shared" si="11"/>
        <v>0</v>
      </c>
      <c r="N63" s="52">
        <f t="shared" si="12"/>
        <v>0</v>
      </c>
      <c r="O63" s="52">
        <f t="shared" si="13"/>
        <v>0</v>
      </c>
      <c r="P63" s="52">
        <f t="shared" si="14"/>
        <v>0</v>
      </c>
      <c r="Q63" s="52">
        <f t="shared" si="15"/>
        <v>0</v>
      </c>
      <c r="R63" s="852">
        <f t="shared" si="16"/>
        <v>0</v>
      </c>
      <c r="S63" s="46"/>
      <c r="T63" s="855">
        <f t="shared" si="17"/>
        <v>0</v>
      </c>
      <c r="U63" s="42"/>
    </row>
    <row r="64" spans="1:21" s="35" customFormat="1" ht="26.25" customHeight="1" x14ac:dyDescent="0.2">
      <c r="A64" s="87" t="s">
        <v>1043</v>
      </c>
      <c r="B64" s="91">
        <v>1</v>
      </c>
      <c r="C64" s="91"/>
      <c r="D64" s="91">
        <v>220</v>
      </c>
      <c r="E64" s="92">
        <v>4174.83</v>
      </c>
      <c r="F64" s="95">
        <f t="shared" si="0"/>
        <v>4174.83</v>
      </c>
      <c r="G64" s="45">
        <v>0</v>
      </c>
      <c r="H64" s="96">
        <v>0</v>
      </c>
      <c r="I64" s="45"/>
      <c r="J64" s="45">
        <v>278.322</v>
      </c>
      <c r="K64" s="97">
        <f>SUM(F64:J64)</f>
        <v>4453.152</v>
      </c>
      <c r="L64" s="51">
        <f t="shared" si="10"/>
        <v>4082.056</v>
      </c>
      <c r="M64" s="52">
        <f t="shared" si="11"/>
        <v>49.478957028159996</v>
      </c>
      <c r="N64" s="52">
        <f t="shared" si="12"/>
        <v>395.83165622527997</v>
      </c>
      <c r="O64" s="52">
        <f t="shared" si="13"/>
        <v>494.74518719999998</v>
      </c>
      <c r="P64" s="52">
        <f t="shared" si="14"/>
        <v>371.09451561599997</v>
      </c>
      <c r="Q64" s="52">
        <f t="shared" si="15"/>
        <v>197.91582811263999</v>
      </c>
      <c r="R64" s="852">
        <f t="shared" si="16"/>
        <v>1509.0661441820798</v>
      </c>
      <c r="S64" s="46"/>
      <c r="T64" s="855">
        <f t="shared" si="17"/>
        <v>5591.1221441820799</v>
      </c>
      <c r="U64" s="42"/>
    </row>
    <row r="65" spans="1:21" s="35" customFormat="1" ht="26.25" customHeight="1" x14ac:dyDescent="0.2">
      <c r="A65" s="87" t="s">
        <v>1044</v>
      </c>
      <c r="B65" s="91">
        <v>1</v>
      </c>
      <c r="C65" s="91"/>
      <c r="D65" s="91">
        <v>220</v>
      </c>
      <c r="E65" s="92">
        <v>3778.06</v>
      </c>
      <c r="F65" s="95">
        <f t="shared" si="0"/>
        <v>3778.06</v>
      </c>
      <c r="G65" s="45">
        <v>0</v>
      </c>
      <c r="H65" s="96">
        <v>0</v>
      </c>
      <c r="I65" s="45"/>
      <c r="J65" s="45">
        <v>251.87066666666666</v>
      </c>
      <c r="K65" s="97">
        <f>SUM(F65:J65)</f>
        <v>4029.9306666666666</v>
      </c>
      <c r="L65" s="51">
        <f t="shared" si="10"/>
        <v>3694.103111111111</v>
      </c>
      <c r="M65" s="52">
        <f t="shared" si="11"/>
        <v>44.77654620423111</v>
      </c>
      <c r="N65" s="52">
        <f t="shared" si="12"/>
        <v>358.21236963384888</v>
      </c>
      <c r="O65" s="52">
        <f t="shared" si="13"/>
        <v>447.7252970666666</v>
      </c>
      <c r="P65" s="52">
        <f t="shared" si="14"/>
        <v>335.82621224533329</v>
      </c>
      <c r="Q65" s="52">
        <f t="shared" si="15"/>
        <v>179.10618481692444</v>
      </c>
      <c r="R65" s="852">
        <f t="shared" si="16"/>
        <v>1365.6466099670045</v>
      </c>
      <c r="S65" s="46"/>
      <c r="T65" s="855">
        <f t="shared" si="17"/>
        <v>5059.7497210781157</v>
      </c>
      <c r="U65" s="42"/>
    </row>
    <row r="66" spans="1:21" s="35" customFormat="1" ht="26.25" customHeight="1" x14ac:dyDescent="0.2">
      <c r="A66" s="87" t="s">
        <v>1045</v>
      </c>
      <c r="B66" s="91">
        <v>0</v>
      </c>
      <c r="C66" s="91"/>
      <c r="D66" s="91">
        <v>220</v>
      </c>
      <c r="E66" s="92">
        <v>0</v>
      </c>
      <c r="F66" s="95">
        <f t="shared" si="0"/>
        <v>0</v>
      </c>
      <c r="G66" s="45">
        <v>0</v>
      </c>
      <c r="H66" s="96">
        <v>0</v>
      </c>
      <c r="I66" s="45"/>
      <c r="J66" s="45"/>
      <c r="K66" s="97">
        <v>0</v>
      </c>
      <c r="L66" s="51">
        <f t="shared" si="10"/>
        <v>0</v>
      </c>
      <c r="M66" s="52">
        <f t="shared" si="11"/>
        <v>0</v>
      </c>
      <c r="N66" s="52">
        <f t="shared" si="12"/>
        <v>0</v>
      </c>
      <c r="O66" s="52">
        <f t="shared" si="13"/>
        <v>0</v>
      </c>
      <c r="P66" s="52">
        <f t="shared" si="14"/>
        <v>0</v>
      </c>
      <c r="Q66" s="52">
        <f t="shared" si="15"/>
        <v>0</v>
      </c>
      <c r="R66" s="852">
        <f t="shared" si="16"/>
        <v>0</v>
      </c>
      <c r="S66" s="46"/>
      <c r="T66" s="855">
        <f t="shared" si="17"/>
        <v>0</v>
      </c>
      <c r="U66" s="42"/>
    </row>
    <row r="67" spans="1:21" s="35" customFormat="1" ht="26.25" customHeight="1" x14ac:dyDescent="0.2">
      <c r="A67" s="87" t="s">
        <v>1046</v>
      </c>
      <c r="B67" s="91">
        <v>2</v>
      </c>
      <c r="C67" s="91"/>
      <c r="D67" s="91">
        <v>180</v>
      </c>
      <c r="E67" s="92">
        <v>2720.71</v>
      </c>
      <c r="F67" s="95">
        <f t="shared" ref="F67:F81" si="19">E67*B67</f>
        <v>5441.42</v>
      </c>
      <c r="G67" s="45">
        <v>906.90333333333331</v>
      </c>
      <c r="H67" s="96">
        <v>410.4</v>
      </c>
      <c r="I67" s="45"/>
      <c r="J67" s="45">
        <v>1169.9053000000001</v>
      </c>
      <c r="K67" s="97">
        <f t="shared" ref="K67:K77" si="20">SUM(F67:J67)</f>
        <v>7928.6286333333337</v>
      </c>
      <c r="L67" s="51">
        <f t="shared" si="10"/>
        <v>7267.9095805555562</v>
      </c>
      <c r="M67" s="52">
        <f t="shared" si="11"/>
        <v>88.094966316204562</v>
      </c>
      <c r="N67" s="52">
        <f t="shared" si="12"/>
        <v>704.7597305296365</v>
      </c>
      <c r="O67" s="52">
        <f t="shared" si="13"/>
        <v>880.87064116333329</v>
      </c>
      <c r="P67" s="52">
        <f t="shared" si="14"/>
        <v>660.71640990156664</v>
      </c>
      <c r="Q67" s="52">
        <f t="shared" si="15"/>
        <v>352.37986526481825</v>
      </c>
      <c r="R67" s="852">
        <f t="shared" si="16"/>
        <v>2686.8216131755594</v>
      </c>
      <c r="S67" s="46"/>
      <c r="T67" s="855">
        <f t="shared" si="17"/>
        <v>9954.7311937311151</v>
      </c>
      <c r="U67" s="42"/>
    </row>
    <row r="68" spans="1:21" s="35" customFormat="1" ht="26.25" customHeight="1" x14ac:dyDescent="0.2">
      <c r="A68" s="1051" t="s">
        <v>1046</v>
      </c>
      <c r="B68" s="91">
        <v>3</v>
      </c>
      <c r="C68" s="91">
        <v>1</v>
      </c>
      <c r="D68" s="91">
        <v>220</v>
      </c>
      <c r="E68" s="92">
        <v>3325.32</v>
      </c>
      <c r="F68" s="95">
        <f t="shared" si="19"/>
        <v>9975.9600000000009</v>
      </c>
      <c r="G68" s="45">
        <v>0</v>
      </c>
      <c r="H68" s="96">
        <v>820.8</v>
      </c>
      <c r="I68" s="45"/>
      <c r="J68" s="45">
        <f>3059.2944/4*3</f>
        <v>2294.4708000000001</v>
      </c>
      <c r="K68" s="97">
        <f t="shared" si="20"/>
        <v>13091.230800000001</v>
      </c>
      <c r="L68" s="51">
        <f t="shared" si="10"/>
        <v>12000.294900000003</v>
      </c>
      <c r="M68" s="52">
        <f t="shared" si="11"/>
        <v>145.45662178136402</v>
      </c>
      <c r="N68" s="52">
        <f t="shared" si="12"/>
        <v>1163.6529742509122</v>
      </c>
      <c r="O68" s="52">
        <f t="shared" si="13"/>
        <v>1454.43574188</v>
      </c>
      <c r="P68" s="52">
        <f t="shared" si="14"/>
        <v>1090.9315362564</v>
      </c>
      <c r="Q68" s="52">
        <f t="shared" si="15"/>
        <v>581.82648712545608</v>
      </c>
      <c r="R68" s="852">
        <f t="shared" si="16"/>
        <v>4436.3033612941326</v>
      </c>
      <c r="S68" s="46"/>
      <c r="T68" s="855">
        <f t="shared" si="17"/>
        <v>16436.598261294137</v>
      </c>
      <c r="U68" s="42"/>
    </row>
    <row r="69" spans="1:21" s="35" customFormat="1" ht="26.25" customHeight="1" x14ac:dyDescent="0.2">
      <c r="A69" s="87" t="s">
        <v>1047</v>
      </c>
      <c r="B69" s="91">
        <v>1</v>
      </c>
      <c r="C69" s="91"/>
      <c r="D69" s="91">
        <v>220</v>
      </c>
      <c r="E69" s="92">
        <v>3548.09</v>
      </c>
      <c r="F69" s="95">
        <f t="shared" si="19"/>
        <v>3548.09</v>
      </c>
      <c r="G69" s="45">
        <v>0</v>
      </c>
      <c r="H69" s="96">
        <v>0</v>
      </c>
      <c r="I69" s="45"/>
      <c r="J69" s="45">
        <v>236.53933333333333</v>
      </c>
      <c r="K69" s="97">
        <f t="shared" si="20"/>
        <v>3784.6293333333333</v>
      </c>
      <c r="L69" s="51">
        <f t="shared" si="10"/>
        <v>3469.2435555555558</v>
      </c>
      <c r="M69" s="52">
        <f t="shared" si="11"/>
        <v>42.051003907235554</v>
      </c>
      <c r="N69" s="52">
        <f t="shared" si="12"/>
        <v>336.40803125788443</v>
      </c>
      <c r="O69" s="52">
        <f t="shared" si="13"/>
        <v>420.47231893333327</v>
      </c>
      <c r="P69" s="52">
        <f t="shared" si="14"/>
        <v>315.38451623466665</v>
      </c>
      <c r="Q69" s="52">
        <f t="shared" si="15"/>
        <v>168.20401562894222</v>
      </c>
      <c r="R69" s="852">
        <f t="shared" si="16"/>
        <v>1282.5198859620623</v>
      </c>
      <c r="S69" s="46"/>
      <c r="T69" s="855">
        <f t="shared" si="17"/>
        <v>4751.763441517618</v>
      </c>
      <c r="U69" s="42"/>
    </row>
    <row r="70" spans="1:21" s="35" customFormat="1" ht="26.25" customHeight="1" x14ac:dyDescent="0.2">
      <c r="A70" s="87" t="s">
        <v>1048</v>
      </c>
      <c r="B70" s="91">
        <v>1</v>
      </c>
      <c r="C70" s="91"/>
      <c r="D70" s="91">
        <v>220</v>
      </c>
      <c r="E70" s="92">
        <v>3424.94</v>
      </c>
      <c r="F70" s="95">
        <f t="shared" si="19"/>
        <v>3424.94</v>
      </c>
      <c r="G70" s="45">
        <v>0</v>
      </c>
      <c r="H70" s="96">
        <v>205.2</v>
      </c>
      <c r="I70" s="45"/>
      <c r="J70" s="45">
        <v>1084.3293333333334</v>
      </c>
      <c r="K70" s="97">
        <f t="shared" si="20"/>
        <v>4714.4693333333335</v>
      </c>
      <c r="L70" s="51">
        <f t="shared" si="10"/>
        <v>4321.5968888888892</v>
      </c>
      <c r="M70" s="52">
        <f t="shared" si="11"/>
        <v>52.382453047768898</v>
      </c>
      <c r="N70" s="52">
        <f t="shared" si="12"/>
        <v>419.05962438215118</v>
      </c>
      <c r="O70" s="52">
        <f t="shared" si="13"/>
        <v>523.77754293333328</v>
      </c>
      <c r="P70" s="52">
        <f t="shared" si="14"/>
        <v>392.87087295466665</v>
      </c>
      <c r="Q70" s="52">
        <f t="shared" si="15"/>
        <v>209.52981219107559</v>
      </c>
      <c r="R70" s="852">
        <f t="shared" si="16"/>
        <v>1597.6203055089954</v>
      </c>
      <c r="S70" s="46"/>
      <c r="T70" s="855">
        <f t="shared" si="17"/>
        <v>5919.2171943978847</v>
      </c>
      <c r="U70" s="42"/>
    </row>
    <row r="71" spans="1:21" s="35" customFormat="1" ht="26.25" customHeight="1" x14ac:dyDescent="0.2">
      <c r="A71" s="87" t="s">
        <v>1049</v>
      </c>
      <c r="B71" s="91">
        <v>1</v>
      </c>
      <c r="C71" s="91"/>
      <c r="D71" s="91">
        <v>220</v>
      </c>
      <c r="E71" s="92">
        <v>3581.09</v>
      </c>
      <c r="F71" s="95">
        <f t="shared" si="19"/>
        <v>3581.09</v>
      </c>
      <c r="G71" s="45">
        <v>0</v>
      </c>
      <c r="H71" s="96">
        <v>0</v>
      </c>
      <c r="I71" s="45"/>
      <c r="J71" s="45">
        <v>238.73933333333335</v>
      </c>
      <c r="K71" s="97">
        <f t="shared" si="20"/>
        <v>3819.8293333333336</v>
      </c>
      <c r="L71" s="51">
        <f t="shared" si="10"/>
        <v>3501.5102222222222</v>
      </c>
      <c r="M71" s="52">
        <f t="shared" si="11"/>
        <v>42.442110989902226</v>
      </c>
      <c r="N71" s="52">
        <f t="shared" si="12"/>
        <v>339.5368879192178</v>
      </c>
      <c r="O71" s="52">
        <f t="shared" si="13"/>
        <v>424.3830389333333</v>
      </c>
      <c r="P71" s="52">
        <f t="shared" si="14"/>
        <v>318.31783783466665</v>
      </c>
      <c r="Q71" s="52">
        <f t="shared" si="15"/>
        <v>169.7684439596089</v>
      </c>
      <c r="R71" s="852">
        <f t="shared" si="16"/>
        <v>1294.4483196367289</v>
      </c>
      <c r="S71" s="46"/>
      <c r="T71" s="855">
        <f t="shared" si="17"/>
        <v>4795.9585418589513</v>
      </c>
      <c r="U71" s="42"/>
    </row>
    <row r="72" spans="1:21" s="35" customFormat="1" ht="26.25" customHeight="1" x14ac:dyDescent="0.2">
      <c r="A72" s="87" t="s">
        <v>1050</v>
      </c>
      <c r="B72" s="91">
        <v>1</v>
      </c>
      <c r="C72" s="91"/>
      <c r="D72" s="91">
        <v>220</v>
      </c>
      <c r="E72" s="92">
        <v>3581.09</v>
      </c>
      <c r="F72" s="95">
        <f t="shared" si="19"/>
        <v>3581.09</v>
      </c>
      <c r="G72" s="45">
        <v>0</v>
      </c>
      <c r="H72" s="96">
        <v>0</v>
      </c>
      <c r="I72" s="45"/>
      <c r="J72" s="45">
        <v>238.73933333333335</v>
      </c>
      <c r="K72" s="97">
        <f t="shared" si="20"/>
        <v>3819.8293333333336</v>
      </c>
      <c r="L72" s="51">
        <f t="shared" si="10"/>
        <v>3501.5102222222222</v>
      </c>
      <c r="M72" s="52">
        <f t="shared" si="11"/>
        <v>42.442110989902226</v>
      </c>
      <c r="N72" s="52">
        <f t="shared" si="12"/>
        <v>339.5368879192178</v>
      </c>
      <c r="O72" s="52">
        <f t="shared" si="13"/>
        <v>424.3830389333333</v>
      </c>
      <c r="P72" s="52">
        <f t="shared" si="14"/>
        <v>318.31783783466665</v>
      </c>
      <c r="Q72" s="52">
        <f t="shared" si="15"/>
        <v>169.7684439596089</v>
      </c>
      <c r="R72" s="852">
        <f t="shared" si="16"/>
        <v>1294.4483196367289</v>
      </c>
      <c r="S72" s="46"/>
      <c r="T72" s="855">
        <f t="shared" si="17"/>
        <v>4795.9585418589513</v>
      </c>
      <c r="U72" s="42"/>
    </row>
    <row r="73" spans="1:21" s="35" customFormat="1" ht="26.25" customHeight="1" x14ac:dyDescent="0.2">
      <c r="A73" s="87" t="s">
        <v>1051</v>
      </c>
      <c r="B73" s="91">
        <v>1</v>
      </c>
      <c r="C73" s="91"/>
      <c r="D73" s="91">
        <v>220</v>
      </c>
      <c r="E73" s="92">
        <v>3325.34</v>
      </c>
      <c r="F73" s="95">
        <f t="shared" si="19"/>
        <v>3325.34</v>
      </c>
      <c r="G73" s="45">
        <v>0</v>
      </c>
      <c r="H73" s="96">
        <v>205.2</v>
      </c>
      <c r="I73" s="45"/>
      <c r="J73" s="45">
        <v>714.94810000000007</v>
      </c>
      <c r="K73" s="97">
        <f t="shared" si="20"/>
        <v>4245.4881000000005</v>
      </c>
      <c r="L73" s="51">
        <f t="shared" si="10"/>
        <v>3891.6974250000003</v>
      </c>
      <c r="M73" s="52">
        <f t="shared" si="11"/>
        <v>47.171604127473003</v>
      </c>
      <c r="N73" s="52">
        <f t="shared" si="12"/>
        <v>377.37283301978403</v>
      </c>
      <c r="O73" s="52">
        <f t="shared" si="13"/>
        <v>471.67372791000003</v>
      </c>
      <c r="P73" s="52">
        <f t="shared" si="14"/>
        <v>353.78925983729999</v>
      </c>
      <c r="Q73" s="52">
        <f t="shared" si="15"/>
        <v>188.68641650989201</v>
      </c>
      <c r="R73" s="852">
        <f t="shared" si="16"/>
        <v>1438.6938414044491</v>
      </c>
      <c r="S73" s="46"/>
      <c r="T73" s="855">
        <f t="shared" si="17"/>
        <v>5330.3912664044492</v>
      </c>
      <c r="U73" s="42"/>
    </row>
    <row r="74" spans="1:21" s="35" customFormat="1" ht="26.25" customHeight="1" x14ac:dyDescent="0.2">
      <c r="A74" s="87" t="s">
        <v>1052</v>
      </c>
      <c r="B74" s="91">
        <v>1</v>
      </c>
      <c r="C74" s="91"/>
      <c r="D74" s="91">
        <v>220</v>
      </c>
      <c r="E74" s="92">
        <v>4101.68</v>
      </c>
      <c r="F74" s="95">
        <f t="shared" si="19"/>
        <v>4101.68</v>
      </c>
      <c r="G74" s="45">
        <v>0</v>
      </c>
      <c r="H74" s="96">
        <v>205.2</v>
      </c>
      <c r="I74" s="45"/>
      <c r="J74" s="45">
        <v>273.44533333333334</v>
      </c>
      <c r="K74" s="97">
        <f t="shared" si="20"/>
        <v>4580.3253333333332</v>
      </c>
      <c r="L74" s="51">
        <f t="shared" si="10"/>
        <v>4198.6315555555557</v>
      </c>
      <c r="M74" s="52">
        <f t="shared" si="11"/>
        <v>50.891979510915561</v>
      </c>
      <c r="N74" s="52">
        <f t="shared" si="12"/>
        <v>407.13583608732449</v>
      </c>
      <c r="O74" s="52">
        <f t="shared" si="13"/>
        <v>508.87414453333326</v>
      </c>
      <c r="P74" s="52">
        <f t="shared" si="14"/>
        <v>381.69225100266664</v>
      </c>
      <c r="Q74" s="52">
        <f t="shared" si="15"/>
        <v>203.56791804366225</v>
      </c>
      <c r="R74" s="852">
        <f t="shared" si="16"/>
        <v>1552.1621291779022</v>
      </c>
      <c r="S74" s="46"/>
      <c r="T74" s="855">
        <f t="shared" si="17"/>
        <v>5750.7936847334577</v>
      </c>
      <c r="U74" s="42"/>
    </row>
    <row r="75" spans="1:21" s="35" customFormat="1" ht="26.25" customHeight="1" x14ac:dyDescent="0.2">
      <c r="A75" s="88" t="s">
        <v>1053</v>
      </c>
      <c r="B75" s="91">
        <v>1</v>
      </c>
      <c r="C75" s="91"/>
      <c r="D75" s="91">
        <v>180</v>
      </c>
      <c r="E75" s="92">
        <v>1986.66</v>
      </c>
      <c r="F75" s="95">
        <f t="shared" si="19"/>
        <v>1986.66</v>
      </c>
      <c r="G75" s="45">
        <v>331.11</v>
      </c>
      <c r="H75" s="96">
        <v>205.2</v>
      </c>
      <c r="I75" s="45"/>
      <c r="J75" s="45">
        <v>132.44400000000002</v>
      </c>
      <c r="K75" s="97">
        <f t="shared" si="20"/>
        <v>2655.4139999999998</v>
      </c>
      <c r="L75" s="51">
        <f t="shared" si="10"/>
        <v>2434.1295</v>
      </c>
      <c r="M75" s="52">
        <f t="shared" si="11"/>
        <v>29.504296102620003</v>
      </c>
      <c r="N75" s="52">
        <f t="shared" si="12"/>
        <v>236.03436882096003</v>
      </c>
      <c r="O75" s="52">
        <f t="shared" si="13"/>
        <v>295.01649539999994</v>
      </c>
      <c r="P75" s="52">
        <f t="shared" si="14"/>
        <v>221.28361486199995</v>
      </c>
      <c r="Q75" s="52">
        <f t="shared" si="15"/>
        <v>118.01718441048001</v>
      </c>
      <c r="R75" s="852">
        <f t="shared" si="16"/>
        <v>899.85595959605985</v>
      </c>
      <c r="S75" s="46"/>
      <c r="T75" s="855">
        <f t="shared" si="17"/>
        <v>3333.9854595960596</v>
      </c>
      <c r="U75" s="42"/>
    </row>
    <row r="76" spans="1:21" s="35" customFormat="1" ht="26.25" customHeight="1" x14ac:dyDescent="0.2">
      <c r="A76" s="87" t="s">
        <v>1054</v>
      </c>
      <c r="B76" s="91">
        <v>2</v>
      </c>
      <c r="C76" s="91"/>
      <c r="D76" s="91">
        <v>180</v>
      </c>
      <c r="E76" s="92">
        <v>2005.41</v>
      </c>
      <c r="F76" s="95">
        <f t="shared" si="19"/>
        <v>4010.82</v>
      </c>
      <c r="G76" s="45">
        <v>0</v>
      </c>
      <c r="H76" s="96">
        <v>410.4</v>
      </c>
      <c r="I76" s="45"/>
      <c r="J76" s="45">
        <v>267.38800000000003</v>
      </c>
      <c r="K76" s="97">
        <f t="shared" si="20"/>
        <v>4688.6080000000002</v>
      </c>
      <c r="L76" s="51">
        <f t="shared" si="10"/>
        <v>4297.8906666666662</v>
      </c>
      <c r="M76" s="52">
        <f t="shared" si="11"/>
        <v>52.095107859306665</v>
      </c>
      <c r="N76" s="52">
        <f t="shared" si="12"/>
        <v>416.76086287445332</v>
      </c>
      <c r="O76" s="52">
        <f t="shared" si="13"/>
        <v>520.90434879999998</v>
      </c>
      <c r="P76" s="52">
        <f t="shared" si="14"/>
        <v>390.71577046399995</v>
      </c>
      <c r="Q76" s="52">
        <f t="shared" si="15"/>
        <v>208.38043143722666</v>
      </c>
      <c r="R76" s="852">
        <f t="shared" si="16"/>
        <v>1588.8565214349865</v>
      </c>
      <c r="S76" s="46"/>
      <c r="T76" s="855">
        <f t="shared" si="17"/>
        <v>5886.7471881016527</v>
      </c>
      <c r="U76" s="42"/>
    </row>
    <row r="77" spans="1:21" s="35" customFormat="1" ht="26.25" customHeight="1" x14ac:dyDescent="0.2">
      <c r="A77" s="87" t="s">
        <v>1055</v>
      </c>
      <c r="B77" s="91">
        <v>1</v>
      </c>
      <c r="C77" s="91"/>
      <c r="D77" s="91">
        <v>220</v>
      </c>
      <c r="E77" s="92">
        <v>2439.73</v>
      </c>
      <c r="F77" s="95">
        <f t="shared" si="19"/>
        <v>2439.73</v>
      </c>
      <c r="G77" s="45">
        <v>0</v>
      </c>
      <c r="H77" s="96">
        <v>0</v>
      </c>
      <c r="I77" s="45"/>
      <c r="J77" s="45">
        <v>162.64866666666666</v>
      </c>
      <c r="K77" s="97">
        <f t="shared" si="20"/>
        <v>2602.3786666666665</v>
      </c>
      <c r="L77" s="51">
        <f t="shared" si="10"/>
        <v>2385.5137777777777</v>
      </c>
      <c r="M77" s="52">
        <f t="shared" si="11"/>
        <v>28.915020690737776</v>
      </c>
      <c r="N77" s="52">
        <f t="shared" si="12"/>
        <v>231.32016552590221</v>
      </c>
      <c r="O77" s="52">
        <f t="shared" si="13"/>
        <v>289.12426986666662</v>
      </c>
      <c r="P77" s="52">
        <f t="shared" si="14"/>
        <v>216.86402142933329</v>
      </c>
      <c r="Q77" s="52">
        <f t="shared" si="15"/>
        <v>115.66008276295111</v>
      </c>
      <c r="R77" s="852">
        <f t="shared" si="16"/>
        <v>881.88356027559109</v>
      </c>
      <c r="S77" s="46"/>
      <c r="T77" s="855">
        <f t="shared" si="17"/>
        <v>3267.3973380533689</v>
      </c>
      <c r="U77" s="42"/>
    </row>
    <row r="78" spans="1:21" s="35" customFormat="1" ht="26.25" customHeight="1" x14ac:dyDescent="0.2">
      <c r="A78" s="1051" t="s">
        <v>1056</v>
      </c>
      <c r="B78" s="91">
        <v>0</v>
      </c>
      <c r="C78" s="91">
        <v>1</v>
      </c>
      <c r="D78" s="91">
        <v>220</v>
      </c>
      <c r="E78" s="92">
        <v>2252.06</v>
      </c>
      <c r="F78" s="95">
        <f t="shared" si="19"/>
        <v>0</v>
      </c>
      <c r="G78" s="45">
        <v>0</v>
      </c>
      <c r="H78" s="96">
        <v>0</v>
      </c>
      <c r="I78" s="45"/>
      <c r="J78" s="45">
        <v>0</v>
      </c>
      <c r="K78" s="97">
        <v>0</v>
      </c>
      <c r="L78" s="51">
        <f>K78/12*11</f>
        <v>0</v>
      </c>
      <c r="M78" s="52">
        <f>(L78+O78+P78)*1%</f>
        <v>0</v>
      </c>
      <c r="N78" s="52">
        <f>(L78+O78+P78)*8%</f>
        <v>0</v>
      </c>
      <c r="O78" s="52">
        <f>K78*11.11%</f>
        <v>0</v>
      </c>
      <c r="P78" s="52">
        <f>K78*8.3333%</f>
        <v>0</v>
      </c>
      <c r="Q78" s="52">
        <f>(N78)*50%</f>
        <v>0</v>
      </c>
      <c r="R78" s="852">
        <f>SUM(M78:Q78)</f>
        <v>0</v>
      </c>
      <c r="S78" s="46"/>
      <c r="T78" s="855">
        <f>R78+L78</f>
        <v>0</v>
      </c>
      <c r="U78" s="42"/>
    </row>
    <row r="79" spans="1:21" s="35" customFormat="1" ht="26.25" customHeight="1" x14ac:dyDescent="0.2">
      <c r="A79" s="87" t="s">
        <v>1057</v>
      </c>
      <c r="B79" s="91">
        <v>54</v>
      </c>
      <c r="C79" s="91"/>
      <c r="D79" s="91">
        <v>180</v>
      </c>
      <c r="E79" s="92">
        <v>1874.21</v>
      </c>
      <c r="F79" s="95">
        <f t="shared" si="19"/>
        <v>101207.34</v>
      </c>
      <c r="G79" s="47">
        <v>4216.9724999999999</v>
      </c>
      <c r="H79" s="96">
        <v>11080.8</v>
      </c>
      <c r="I79" s="47"/>
      <c r="J79" s="47">
        <v>6747.1559999999999</v>
      </c>
      <c r="K79" s="97">
        <f>SUM(F79:J79)</f>
        <v>123252.26850000001</v>
      </c>
      <c r="L79" s="53">
        <f>K79/12*11</f>
        <v>112981.24612500001</v>
      </c>
      <c r="M79" s="54">
        <f>(L79+O79+P79)*1%</f>
        <v>1369.4555444626051</v>
      </c>
      <c r="N79" s="54">
        <f>(L79+O79+P79)*8%</f>
        <v>10955.644355700841</v>
      </c>
      <c r="O79" s="54">
        <f>K79*11.11%</f>
        <v>13693.327030349999</v>
      </c>
      <c r="P79" s="54">
        <f>K79*8.3333%</f>
        <v>10270.981290910499</v>
      </c>
      <c r="Q79" s="54">
        <f>(N79)*50%</f>
        <v>5477.8221778504203</v>
      </c>
      <c r="R79" s="853">
        <f>SUM(M79:Q79)</f>
        <v>41767.230399274369</v>
      </c>
      <c r="S79" s="48"/>
      <c r="T79" s="856">
        <f>R79+L79</f>
        <v>154748.47652427439</v>
      </c>
      <c r="U79" s="42"/>
    </row>
    <row r="80" spans="1:21" s="35" customFormat="1" ht="26.25" customHeight="1" x14ac:dyDescent="0.2">
      <c r="A80" s="87" t="s">
        <v>1057</v>
      </c>
      <c r="B80" s="91">
        <v>0</v>
      </c>
      <c r="C80" s="91"/>
      <c r="D80" s="91">
        <v>220</v>
      </c>
      <c r="E80" s="92">
        <v>2290.69</v>
      </c>
      <c r="F80" s="95">
        <f t="shared" si="19"/>
        <v>0</v>
      </c>
      <c r="G80" s="47">
        <v>0</v>
      </c>
      <c r="H80" s="96">
        <v>0</v>
      </c>
      <c r="I80" s="47"/>
      <c r="J80" s="47"/>
      <c r="K80" s="97">
        <v>0</v>
      </c>
      <c r="L80" s="53">
        <f>K80/12*11</f>
        <v>0</v>
      </c>
      <c r="M80" s="54">
        <f>(L80+O80+P80)*1%</f>
        <v>0</v>
      </c>
      <c r="N80" s="54">
        <f>(L80+O80+P80)*8%</f>
        <v>0</v>
      </c>
      <c r="O80" s="54">
        <f>K80*11.11%</f>
        <v>0</v>
      </c>
      <c r="P80" s="54">
        <f>K80*8.3333%</f>
        <v>0</v>
      </c>
      <c r="Q80" s="54">
        <f>(N80)*50%</f>
        <v>0</v>
      </c>
      <c r="R80" s="853">
        <f>SUM(M80:Q80)</f>
        <v>0</v>
      </c>
      <c r="S80" s="48"/>
      <c r="T80" s="856">
        <f>R80+L80</f>
        <v>0</v>
      </c>
      <c r="U80" s="42"/>
    </row>
    <row r="81" spans="1:21" s="35" customFormat="1" ht="26.25" customHeight="1" x14ac:dyDescent="0.2">
      <c r="A81" s="1051" t="s">
        <v>1058</v>
      </c>
      <c r="B81" s="93">
        <v>1</v>
      </c>
      <c r="C81" s="93">
        <v>1</v>
      </c>
      <c r="D81" s="93">
        <v>220</v>
      </c>
      <c r="E81" s="94">
        <v>2578.38</v>
      </c>
      <c r="F81" s="95">
        <f t="shared" si="19"/>
        <v>2578.38</v>
      </c>
      <c r="G81" s="47">
        <v>0</v>
      </c>
      <c r="H81" s="96">
        <v>0</v>
      </c>
      <c r="I81" s="47"/>
      <c r="J81" s="47">
        <v>343.78399999999999</v>
      </c>
      <c r="K81" s="97">
        <f>SUM(F81:J81)</f>
        <v>2922.1640000000002</v>
      </c>
      <c r="L81" s="53">
        <f>K81/12*11</f>
        <v>2678.6503333333335</v>
      </c>
      <c r="M81" s="54">
        <f>(L81+O81+P81)*1%</f>
        <v>32.468154463453338</v>
      </c>
      <c r="N81" s="54">
        <f>(L81+O81+P81)*8%</f>
        <v>259.7452357076267</v>
      </c>
      <c r="O81" s="54">
        <f>K81*11.11%</f>
        <v>324.65242039999998</v>
      </c>
      <c r="P81" s="54">
        <f>K81*8.3333%</f>
        <v>243.512692612</v>
      </c>
      <c r="Q81" s="54">
        <f>(N81)*50%</f>
        <v>129.87261785381335</v>
      </c>
      <c r="R81" s="853">
        <f>SUM(M81:Q81)</f>
        <v>990.25112103689344</v>
      </c>
      <c r="S81" s="48"/>
      <c r="T81" s="856">
        <f>R81+L81</f>
        <v>3668.9014543702269</v>
      </c>
      <c r="U81" s="42"/>
    </row>
    <row r="82" spans="1:21" s="35" customFormat="1" ht="26.25" customHeight="1" x14ac:dyDescent="0.2">
      <c r="A82" s="1051" t="s">
        <v>1059</v>
      </c>
      <c r="B82" s="93">
        <v>0</v>
      </c>
      <c r="C82" s="93">
        <v>1</v>
      </c>
      <c r="D82" s="93">
        <v>150</v>
      </c>
      <c r="E82" s="94">
        <v>2409.6999999999998</v>
      </c>
      <c r="F82" s="95">
        <f>E82*B82</f>
        <v>0</v>
      </c>
      <c r="G82" s="47">
        <v>0</v>
      </c>
      <c r="H82" s="96">
        <v>0</v>
      </c>
      <c r="I82" s="47"/>
      <c r="J82" s="47">
        <v>0</v>
      </c>
      <c r="K82" s="97">
        <v>0</v>
      </c>
      <c r="L82" s="53">
        <f>K82/12*11</f>
        <v>0</v>
      </c>
      <c r="M82" s="54">
        <f>(L82+O82+P82)*1%</f>
        <v>0</v>
      </c>
      <c r="N82" s="54">
        <f>(L82+O82+P82)*8%</f>
        <v>0</v>
      </c>
      <c r="O82" s="54">
        <f>K82*11.11%</f>
        <v>0</v>
      </c>
      <c r="P82" s="54">
        <f>K82*8.3333%</f>
        <v>0</v>
      </c>
      <c r="Q82" s="54">
        <f>(N82)*50%</f>
        <v>0</v>
      </c>
      <c r="R82" s="853">
        <f>SUM(M82:Q82)</f>
        <v>0</v>
      </c>
      <c r="S82" s="48"/>
      <c r="T82" s="856">
        <f>R82+L82</f>
        <v>0</v>
      </c>
      <c r="U82" s="42"/>
    </row>
    <row r="83" spans="1:21" s="35" customFormat="1" ht="38.25" customHeight="1" thickBot="1" x14ac:dyDescent="0.2">
      <c r="A83" s="857" t="s">
        <v>748</v>
      </c>
      <c r="B83" s="858">
        <f>SUM(B3:B82)</f>
        <v>231</v>
      </c>
      <c r="C83" s="858">
        <f>SUM(C3:C82)</f>
        <v>15</v>
      </c>
      <c r="D83" s="859" t="s">
        <v>3</v>
      </c>
      <c r="E83" s="858">
        <f t="shared" ref="E83:T83" si="21">SUM(E3:E82)</f>
        <v>251769.5</v>
      </c>
      <c r="F83" s="858">
        <f t="shared" si="21"/>
        <v>497903.97000000009</v>
      </c>
      <c r="G83" s="858">
        <f t="shared" si="21"/>
        <v>15693.261042568542</v>
      </c>
      <c r="H83" s="858">
        <f t="shared" si="21"/>
        <v>32626.800000000003</v>
      </c>
      <c r="I83" s="858">
        <f t="shared" si="21"/>
        <v>0</v>
      </c>
      <c r="J83" s="858">
        <f t="shared" si="21"/>
        <v>32970.955000000002</v>
      </c>
      <c r="K83" s="858">
        <f t="shared" si="21"/>
        <v>579194.98604256858</v>
      </c>
      <c r="L83" s="858">
        <f t="shared" si="21"/>
        <v>530928.73720568791</v>
      </c>
      <c r="M83" s="858">
        <f t="shared" si="21"/>
        <v>6435.4335592690259</v>
      </c>
      <c r="N83" s="858">
        <f t="shared" si="21"/>
        <v>51483.468474152207</v>
      </c>
      <c r="O83" s="858">
        <f t="shared" si="21"/>
        <v>64348.562949329353</v>
      </c>
      <c r="P83" s="858">
        <f t="shared" si="21"/>
        <v>48266.055771885338</v>
      </c>
      <c r="Q83" s="858">
        <f t="shared" si="21"/>
        <v>25741.734237076103</v>
      </c>
      <c r="R83" s="858">
        <f t="shared" si="21"/>
        <v>200566.32045417198</v>
      </c>
      <c r="S83" s="858">
        <f t="shared" si="21"/>
        <v>0</v>
      </c>
      <c r="T83" s="860">
        <f t="shared" si="21"/>
        <v>731495.05765985977</v>
      </c>
      <c r="U83" s="42"/>
    </row>
    <row r="84" spans="1:21" s="33" customFormat="1" ht="26.25" customHeight="1" x14ac:dyDescent="0.15">
      <c r="A84" s="2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1"/>
      <c r="M84" s="30"/>
      <c r="N84" s="30"/>
      <c r="O84" s="30"/>
      <c r="P84" s="30"/>
      <c r="Q84" s="30"/>
      <c r="R84" s="30"/>
      <c r="S84" s="32"/>
      <c r="T84" s="31"/>
    </row>
    <row r="85" spans="1:21" ht="26.25" customHeight="1" x14ac:dyDescent="0.15">
      <c r="A85" s="1052" t="s">
        <v>1201</v>
      </c>
      <c r="B85" s="41">
        <v>11</v>
      </c>
      <c r="C85" s="28"/>
      <c r="D85" s="28"/>
      <c r="E85" s="28"/>
      <c r="F85" s="28"/>
      <c r="G85" s="28"/>
      <c r="H85" s="28"/>
    </row>
    <row r="86" spans="1:21" ht="26.25" customHeight="1" x14ac:dyDescent="0.15">
      <c r="A86" s="39"/>
      <c r="B86" s="41"/>
      <c r="C86" s="28"/>
      <c r="D86" s="28"/>
      <c r="E86" s="28"/>
      <c r="F86" s="28"/>
      <c r="G86" s="28"/>
      <c r="H86" s="28"/>
    </row>
    <row r="87" spans="1:21" ht="26.25" customHeight="1" x14ac:dyDescent="0.15">
      <c r="A87" s="39"/>
      <c r="B87" s="41"/>
      <c r="C87" s="28"/>
      <c r="D87" s="28"/>
      <c r="E87" s="28"/>
      <c r="F87" s="28"/>
      <c r="G87" s="28"/>
      <c r="H87" s="28"/>
    </row>
    <row r="88" spans="1:21" ht="26.25" customHeight="1" x14ac:dyDescent="0.15">
      <c r="A88" s="39"/>
      <c r="B88" s="41"/>
      <c r="C88" s="28"/>
      <c r="D88" s="28"/>
      <c r="E88" s="28"/>
      <c r="F88" s="28"/>
      <c r="G88" s="28"/>
      <c r="H88" s="28"/>
    </row>
    <row r="89" spans="1:21" ht="26.25" customHeight="1" x14ac:dyDescent="0.15">
      <c r="A89" s="39"/>
      <c r="B89" s="41"/>
      <c r="C89" s="28"/>
      <c r="D89" s="28"/>
      <c r="E89" s="28"/>
      <c r="F89" s="28"/>
      <c r="G89" s="28"/>
      <c r="H89" s="28"/>
    </row>
    <row r="90" spans="1:21" ht="26.25" customHeight="1" x14ac:dyDescent="0.15">
      <c r="A90" s="39"/>
      <c r="B90" s="41"/>
      <c r="C90" s="28"/>
      <c r="D90" s="28"/>
      <c r="E90" s="28"/>
      <c r="F90" s="28"/>
      <c r="G90" s="28"/>
      <c r="H90" s="28"/>
    </row>
    <row r="91" spans="1:21" ht="26.25" customHeight="1" x14ac:dyDescent="0.15">
      <c r="A91" s="39"/>
      <c r="B91" s="41"/>
      <c r="C91" s="28"/>
      <c r="D91" s="28"/>
      <c r="E91" s="28"/>
      <c r="F91" s="28"/>
      <c r="G91" s="28"/>
      <c r="H91" s="28"/>
    </row>
    <row r="92" spans="1:21" ht="26.25" customHeight="1" x14ac:dyDescent="0.15">
      <c r="A92" s="39"/>
      <c r="B92" s="41"/>
      <c r="C92" s="28"/>
      <c r="D92" s="28"/>
      <c r="E92" s="28"/>
      <c r="F92" s="28"/>
      <c r="G92" s="28"/>
      <c r="H92" s="28"/>
    </row>
    <row r="93" spans="1:21" ht="26.25" customHeight="1" x14ac:dyDescent="0.15">
      <c r="A93" s="39"/>
      <c r="B93" s="41"/>
      <c r="C93" s="28"/>
      <c r="D93" s="28"/>
      <c r="E93" s="28"/>
      <c r="F93" s="28"/>
      <c r="G93" s="28"/>
      <c r="H93" s="28"/>
    </row>
    <row r="94" spans="1:21" ht="26.25" customHeight="1" x14ac:dyDescent="0.15">
      <c r="A94" s="39"/>
      <c r="B94" s="41"/>
      <c r="C94" s="28"/>
      <c r="D94" s="28"/>
      <c r="E94" s="28"/>
      <c r="F94" s="28"/>
      <c r="G94" s="28"/>
      <c r="H94" s="28"/>
    </row>
    <row r="95" spans="1:21" ht="26.25" customHeight="1" x14ac:dyDescent="0.15">
      <c r="A95" s="39"/>
      <c r="B95" s="41"/>
      <c r="C95" s="28"/>
      <c r="D95" s="28"/>
      <c r="E95" s="28"/>
      <c r="F95" s="28"/>
      <c r="G95" s="28"/>
      <c r="H95" s="28"/>
    </row>
    <row r="96" spans="1:21" ht="26.25" customHeight="1" x14ac:dyDescent="0.15">
      <c r="A96" s="39"/>
      <c r="B96" s="41"/>
      <c r="C96" s="28"/>
      <c r="D96" s="28"/>
      <c r="E96" s="28"/>
      <c r="F96" s="28"/>
      <c r="G96" s="28"/>
      <c r="H96" s="28"/>
    </row>
    <row r="97" spans="1:8" ht="26.25" customHeight="1" x14ac:dyDescent="0.15">
      <c r="A97" s="39"/>
      <c r="B97" s="41"/>
      <c r="C97" s="28"/>
      <c r="D97" s="28"/>
      <c r="E97" s="28"/>
      <c r="F97" s="28"/>
      <c r="G97" s="28"/>
      <c r="H97" s="28"/>
    </row>
    <row r="98" spans="1:8" ht="26.25" customHeight="1" x14ac:dyDescent="0.15">
      <c r="A98" s="39"/>
      <c r="B98" s="41"/>
      <c r="C98" s="28"/>
      <c r="D98" s="28"/>
      <c r="E98" s="28"/>
      <c r="F98" s="28"/>
      <c r="G98" s="28"/>
      <c r="H98" s="28"/>
    </row>
    <row r="99" spans="1:8" ht="26.25" customHeight="1" x14ac:dyDescent="0.15">
      <c r="A99" s="39"/>
      <c r="B99" s="41"/>
      <c r="C99" s="28"/>
      <c r="D99" s="28"/>
      <c r="E99" s="28"/>
      <c r="F99" s="28"/>
      <c r="G99" s="28"/>
      <c r="H99" s="28"/>
    </row>
    <row r="100" spans="1:8" ht="26.25" customHeight="1" x14ac:dyDescent="0.15">
      <c r="A100" s="39"/>
      <c r="B100" s="41"/>
      <c r="C100" s="28"/>
      <c r="D100" s="28"/>
      <c r="E100" s="28"/>
      <c r="F100" s="28"/>
      <c r="G100" s="28"/>
      <c r="H100" s="28"/>
    </row>
    <row r="101" spans="1:8" ht="26.25" customHeight="1" x14ac:dyDescent="0.15">
      <c r="A101" s="39"/>
      <c r="B101" s="41"/>
      <c r="C101" s="28"/>
      <c r="D101" s="28"/>
      <c r="E101" s="28"/>
      <c r="F101" s="28"/>
      <c r="G101" s="28"/>
      <c r="H101" s="28"/>
    </row>
    <row r="102" spans="1:8" ht="26.25" customHeight="1" x14ac:dyDescent="0.15">
      <c r="A102" s="39"/>
      <c r="B102" s="41"/>
      <c r="C102" s="28"/>
      <c r="D102" s="28"/>
      <c r="E102" s="28"/>
      <c r="F102" s="28"/>
      <c r="G102" s="28"/>
      <c r="H102" s="28"/>
    </row>
    <row r="103" spans="1:8" ht="26.25" customHeight="1" x14ac:dyDescent="0.15">
      <c r="A103" s="39"/>
      <c r="B103" s="41"/>
      <c r="C103" s="28"/>
      <c r="D103" s="28"/>
      <c r="E103" s="28"/>
      <c r="F103" s="28"/>
      <c r="G103" s="28"/>
      <c r="H103" s="28"/>
    </row>
    <row r="104" spans="1:8" ht="26.25" customHeight="1" x14ac:dyDescent="0.15">
      <c r="A104" s="39"/>
      <c r="B104" s="41"/>
      <c r="C104" s="28"/>
      <c r="D104" s="28"/>
      <c r="E104" s="28"/>
      <c r="F104" s="28"/>
      <c r="G104" s="28"/>
      <c r="H104" s="28"/>
    </row>
    <row r="105" spans="1:8" ht="26.25" customHeight="1" x14ac:dyDescent="0.15">
      <c r="A105" s="39"/>
      <c r="B105" s="41"/>
      <c r="C105" s="28"/>
      <c r="D105" s="28"/>
      <c r="E105" s="28"/>
      <c r="F105" s="28"/>
      <c r="G105" s="28"/>
      <c r="H105" s="28"/>
    </row>
    <row r="106" spans="1:8" ht="26.25" customHeight="1" x14ac:dyDescent="0.15">
      <c r="A106" s="39"/>
      <c r="B106" s="41"/>
      <c r="C106" s="28"/>
      <c r="D106" s="28"/>
      <c r="E106" s="28"/>
      <c r="F106" s="28"/>
      <c r="G106" s="28"/>
      <c r="H106" s="28"/>
    </row>
    <row r="107" spans="1:8" ht="26.25" customHeight="1" x14ac:dyDescent="0.15">
      <c r="A107" s="39"/>
      <c r="B107" s="41"/>
      <c r="C107" s="28"/>
      <c r="D107" s="28"/>
      <c r="E107" s="28"/>
      <c r="F107" s="28"/>
      <c r="G107" s="28"/>
      <c r="H107" s="28"/>
    </row>
    <row r="108" spans="1:8" ht="26.25" customHeight="1" x14ac:dyDescent="0.15">
      <c r="A108" s="39"/>
      <c r="B108" s="41"/>
      <c r="C108" s="28"/>
      <c r="D108" s="28"/>
      <c r="E108" s="28"/>
      <c r="F108" s="28"/>
      <c r="G108" s="28"/>
      <c r="H108" s="28"/>
    </row>
    <row r="109" spans="1:8" ht="26.25" customHeight="1" x14ac:dyDescent="0.15">
      <c r="A109" s="39"/>
      <c r="B109" s="41"/>
      <c r="C109" s="28"/>
      <c r="D109" s="28"/>
      <c r="E109" s="28"/>
      <c r="F109" s="28"/>
      <c r="G109" s="28"/>
      <c r="H109" s="28"/>
    </row>
    <row r="110" spans="1:8" ht="26.25" customHeight="1" x14ac:dyDescent="0.15">
      <c r="A110" s="39"/>
      <c r="B110" s="41"/>
      <c r="C110" s="28"/>
      <c r="D110" s="28"/>
      <c r="E110" s="28"/>
      <c r="F110" s="28"/>
      <c r="G110" s="28"/>
      <c r="H110" s="28"/>
    </row>
    <row r="111" spans="1:8" ht="26.25" customHeight="1" x14ac:dyDescent="0.15">
      <c r="A111" s="39"/>
      <c r="B111" s="41"/>
      <c r="C111" s="28"/>
      <c r="D111" s="28"/>
      <c r="E111" s="28"/>
      <c r="F111" s="28"/>
      <c r="G111" s="28"/>
      <c r="H111" s="28"/>
    </row>
    <row r="112" spans="1:8" ht="26.25" customHeight="1" x14ac:dyDescent="0.15">
      <c r="A112" s="39"/>
      <c r="B112" s="41"/>
      <c r="C112" s="28"/>
      <c r="D112" s="28"/>
      <c r="E112" s="28"/>
      <c r="F112" s="28"/>
      <c r="G112" s="28"/>
      <c r="H112" s="28"/>
    </row>
    <row r="113" spans="1:8" ht="26.25" customHeight="1" x14ac:dyDescent="0.15">
      <c r="A113" s="39"/>
      <c r="B113" s="41"/>
      <c r="C113" s="28"/>
      <c r="D113" s="28"/>
      <c r="E113" s="28"/>
      <c r="F113" s="28"/>
      <c r="G113" s="28"/>
      <c r="H113" s="28"/>
    </row>
    <row r="114" spans="1:8" ht="26.25" customHeight="1" x14ac:dyDescent="0.15">
      <c r="A114" s="39"/>
      <c r="B114" s="41"/>
      <c r="C114" s="28"/>
      <c r="D114" s="28"/>
      <c r="E114" s="28"/>
      <c r="F114" s="28"/>
      <c r="G114" s="28"/>
      <c r="H114" s="28"/>
    </row>
    <row r="115" spans="1:8" ht="26.25" customHeight="1" x14ac:dyDescent="0.15">
      <c r="A115" s="39"/>
      <c r="B115" s="41"/>
      <c r="C115" s="28"/>
      <c r="D115" s="28"/>
      <c r="E115" s="28"/>
      <c r="F115" s="28"/>
      <c r="G115" s="28"/>
      <c r="H115" s="28"/>
    </row>
    <row r="116" spans="1:8" ht="26.25" customHeight="1" x14ac:dyDescent="0.15">
      <c r="A116" s="39"/>
      <c r="B116" s="41"/>
      <c r="C116" s="28"/>
      <c r="D116" s="28"/>
      <c r="E116" s="28"/>
      <c r="F116" s="28"/>
      <c r="G116" s="28"/>
      <c r="H116" s="28"/>
    </row>
    <row r="117" spans="1:8" ht="26.25" customHeight="1" x14ac:dyDescent="0.15">
      <c r="A117" s="39"/>
      <c r="B117" s="41"/>
      <c r="C117" s="28"/>
      <c r="D117" s="28"/>
      <c r="E117" s="28"/>
      <c r="F117" s="28"/>
      <c r="G117" s="28"/>
      <c r="H117" s="28"/>
    </row>
    <row r="118" spans="1:8" ht="26.25" customHeight="1" x14ac:dyDescent="0.15">
      <c r="A118" s="39"/>
      <c r="B118" s="41"/>
      <c r="C118" s="28"/>
      <c r="D118" s="28"/>
      <c r="E118" s="28"/>
      <c r="F118" s="28"/>
      <c r="G118" s="28"/>
      <c r="H118" s="28"/>
    </row>
    <row r="119" spans="1:8" ht="26.25" customHeight="1" x14ac:dyDescent="0.15">
      <c r="A119" s="39"/>
      <c r="B119" s="41"/>
      <c r="C119" s="28"/>
      <c r="D119" s="28"/>
      <c r="E119" s="28"/>
      <c r="F119" s="28"/>
      <c r="G119" s="28"/>
      <c r="H119" s="28"/>
    </row>
    <row r="120" spans="1:8" ht="26.25" customHeight="1" x14ac:dyDescent="0.15">
      <c r="A120" s="39"/>
      <c r="B120" s="41"/>
      <c r="C120" s="28"/>
      <c r="D120" s="28"/>
      <c r="E120" s="28"/>
      <c r="F120" s="28"/>
      <c r="G120" s="28"/>
      <c r="H120" s="28"/>
    </row>
    <row r="121" spans="1:8" ht="26.25" customHeight="1" x14ac:dyDescent="0.15">
      <c r="A121" s="39"/>
      <c r="B121" s="41"/>
      <c r="C121" s="28"/>
      <c r="D121" s="28"/>
      <c r="E121" s="28"/>
      <c r="F121" s="28"/>
      <c r="G121" s="28"/>
      <c r="H121" s="28"/>
    </row>
    <row r="122" spans="1:8" ht="26.25" customHeight="1" x14ac:dyDescent="0.15">
      <c r="A122" s="39"/>
      <c r="B122" s="41"/>
      <c r="C122" s="28"/>
      <c r="D122" s="28"/>
      <c r="E122" s="28"/>
      <c r="F122" s="28"/>
      <c r="G122" s="28"/>
      <c r="H122" s="28"/>
    </row>
    <row r="123" spans="1:8" ht="26.25" customHeight="1" x14ac:dyDescent="0.15">
      <c r="A123" s="39"/>
      <c r="B123" s="41"/>
      <c r="C123" s="28"/>
      <c r="D123" s="28"/>
      <c r="E123" s="28"/>
      <c r="F123" s="28"/>
      <c r="G123" s="28"/>
      <c r="H123" s="28"/>
    </row>
    <row r="124" spans="1:8" ht="26.25" customHeight="1" x14ac:dyDescent="0.15">
      <c r="A124" s="39"/>
      <c r="B124" s="41"/>
      <c r="C124" s="28"/>
      <c r="D124" s="28"/>
      <c r="E124" s="28"/>
      <c r="F124" s="28"/>
      <c r="G124" s="28"/>
      <c r="H124" s="28"/>
    </row>
    <row r="125" spans="1:8" ht="26.25" customHeight="1" x14ac:dyDescent="0.15">
      <c r="A125" s="39"/>
      <c r="B125" s="41"/>
      <c r="C125" s="28"/>
      <c r="D125" s="28"/>
      <c r="E125" s="28"/>
      <c r="F125" s="28"/>
      <c r="G125" s="28"/>
      <c r="H125" s="28"/>
    </row>
    <row r="126" spans="1:8" ht="26.25" customHeight="1" x14ac:dyDescent="0.15">
      <c r="A126" s="39"/>
      <c r="B126" s="41"/>
      <c r="C126" s="28"/>
      <c r="D126" s="28"/>
      <c r="E126" s="28"/>
      <c r="F126" s="28"/>
      <c r="G126" s="28"/>
      <c r="H126" s="28"/>
    </row>
    <row r="127" spans="1:8" ht="26.25" customHeight="1" x14ac:dyDescent="0.15">
      <c r="A127" s="39"/>
      <c r="B127" s="41"/>
      <c r="C127" s="28"/>
      <c r="D127" s="28"/>
      <c r="E127" s="28"/>
      <c r="F127" s="28"/>
      <c r="G127" s="28"/>
      <c r="H127" s="28"/>
    </row>
    <row r="128" spans="1:8" ht="26.25" customHeight="1" x14ac:dyDescent="0.15">
      <c r="A128" s="39"/>
      <c r="B128" s="41"/>
      <c r="C128" s="28"/>
      <c r="D128" s="28"/>
      <c r="E128" s="28"/>
      <c r="F128" s="28"/>
      <c r="G128" s="28"/>
      <c r="H128" s="28"/>
    </row>
    <row r="129" spans="1:8" ht="26.25" customHeight="1" x14ac:dyDescent="0.15">
      <c r="A129" s="39"/>
      <c r="B129" s="41"/>
      <c r="C129" s="28"/>
      <c r="D129" s="28"/>
      <c r="E129" s="28"/>
      <c r="F129" s="28"/>
      <c r="G129" s="28"/>
      <c r="H129" s="28"/>
    </row>
    <row r="130" spans="1:8" ht="26.25" customHeight="1" x14ac:dyDescent="0.15">
      <c r="A130" s="39"/>
      <c r="B130" s="41"/>
      <c r="C130" s="28"/>
      <c r="D130" s="28"/>
      <c r="E130" s="28"/>
      <c r="F130" s="28"/>
      <c r="G130" s="28"/>
      <c r="H130" s="28"/>
    </row>
    <row r="131" spans="1:8" ht="26.25" customHeight="1" x14ac:dyDescent="0.15">
      <c r="A131" s="39"/>
      <c r="B131" s="41"/>
      <c r="C131" s="28"/>
      <c r="D131" s="28"/>
      <c r="E131" s="28"/>
      <c r="F131" s="28"/>
      <c r="G131" s="28"/>
      <c r="H131" s="28"/>
    </row>
    <row r="132" spans="1:8" ht="26.25" customHeight="1" x14ac:dyDescent="0.15">
      <c r="A132" s="39"/>
      <c r="B132" s="41"/>
      <c r="C132" s="28"/>
      <c r="D132" s="28"/>
      <c r="E132" s="28"/>
      <c r="F132" s="28"/>
      <c r="G132" s="28"/>
      <c r="H132" s="28"/>
    </row>
    <row r="133" spans="1:8" ht="26.25" customHeight="1" x14ac:dyDescent="0.15">
      <c r="A133" s="39"/>
      <c r="B133" s="41"/>
      <c r="C133" s="28"/>
      <c r="D133" s="28"/>
      <c r="E133" s="28"/>
      <c r="F133" s="28"/>
      <c r="G133" s="28"/>
      <c r="H133" s="28"/>
    </row>
    <row r="134" spans="1:8" ht="26.25" customHeight="1" x14ac:dyDescent="0.15">
      <c r="A134" s="39"/>
      <c r="B134" s="41"/>
      <c r="C134" s="28"/>
      <c r="D134" s="28"/>
      <c r="E134" s="28"/>
      <c r="F134" s="28"/>
      <c r="G134" s="28"/>
      <c r="H134" s="28"/>
    </row>
    <row r="135" spans="1:8" ht="26.25" customHeight="1" x14ac:dyDescent="0.15">
      <c r="A135" s="39"/>
      <c r="B135" s="41"/>
      <c r="C135" s="28"/>
      <c r="D135" s="28"/>
      <c r="E135" s="28"/>
      <c r="F135" s="28"/>
      <c r="G135" s="28"/>
      <c r="H135" s="28"/>
    </row>
    <row r="136" spans="1:8" ht="26.25" customHeight="1" x14ac:dyDescent="0.15">
      <c r="A136" s="39"/>
      <c r="B136" s="41"/>
      <c r="C136" s="28"/>
      <c r="D136" s="28"/>
      <c r="E136" s="28"/>
      <c r="F136" s="28"/>
      <c r="G136" s="28"/>
      <c r="H136" s="28"/>
    </row>
    <row r="137" spans="1:8" ht="26.25" customHeight="1" x14ac:dyDescent="0.15">
      <c r="A137" s="39"/>
      <c r="B137" s="41"/>
      <c r="C137" s="28"/>
      <c r="D137" s="28"/>
      <c r="E137" s="28"/>
      <c r="F137" s="28"/>
      <c r="G137" s="28"/>
      <c r="H137" s="28"/>
    </row>
    <row r="138" spans="1:8" ht="26.25" customHeight="1" x14ac:dyDescent="0.15">
      <c r="A138" s="39"/>
      <c r="B138" s="41"/>
      <c r="C138" s="28"/>
      <c r="D138" s="28"/>
      <c r="E138" s="28"/>
      <c r="F138" s="28"/>
      <c r="G138" s="28"/>
      <c r="H138" s="28"/>
    </row>
    <row r="139" spans="1:8" ht="26.25" customHeight="1" x14ac:dyDescent="0.15">
      <c r="A139" s="39"/>
      <c r="B139" s="41"/>
      <c r="C139" s="28"/>
      <c r="D139" s="28"/>
      <c r="E139" s="28"/>
      <c r="F139" s="28"/>
      <c r="G139" s="28"/>
      <c r="H139" s="28"/>
    </row>
    <row r="140" spans="1:8" ht="26.25" customHeight="1" x14ac:dyDescent="0.15">
      <c r="A140" s="39"/>
      <c r="B140" s="41"/>
      <c r="C140" s="28"/>
      <c r="D140" s="28"/>
      <c r="E140" s="28"/>
      <c r="F140" s="28"/>
      <c r="G140" s="28"/>
      <c r="H140" s="28"/>
    </row>
    <row r="141" spans="1:8" ht="26.25" customHeight="1" x14ac:dyDescent="0.15">
      <c r="A141" s="39"/>
      <c r="B141" s="41"/>
      <c r="C141" s="28"/>
      <c r="D141" s="28"/>
      <c r="E141" s="28"/>
      <c r="F141" s="28"/>
      <c r="G141" s="28"/>
      <c r="H141" s="28"/>
    </row>
    <row r="142" spans="1:8" ht="26.25" customHeight="1" x14ac:dyDescent="0.15">
      <c r="A142" s="39"/>
      <c r="B142" s="41"/>
      <c r="C142" s="28"/>
      <c r="D142" s="28"/>
      <c r="E142" s="28"/>
      <c r="F142" s="28"/>
      <c r="G142" s="28"/>
      <c r="H142" s="28"/>
    </row>
    <row r="143" spans="1:8" ht="26.25" customHeight="1" x14ac:dyDescent="0.15">
      <c r="A143" s="39"/>
      <c r="B143" s="41"/>
      <c r="C143" s="28"/>
      <c r="D143" s="28"/>
      <c r="E143" s="28"/>
      <c r="F143" s="28"/>
      <c r="G143" s="28"/>
      <c r="H143" s="28"/>
    </row>
    <row r="144" spans="1:8" ht="26.25" customHeight="1" x14ac:dyDescent="0.15">
      <c r="A144" s="39"/>
      <c r="B144" s="41"/>
      <c r="C144" s="28"/>
      <c r="D144" s="28"/>
      <c r="E144" s="28"/>
      <c r="F144" s="28"/>
      <c r="G144" s="28"/>
      <c r="H144" s="28"/>
    </row>
    <row r="145" spans="1:8" ht="26.25" customHeight="1" x14ac:dyDescent="0.15">
      <c r="A145" s="39"/>
      <c r="B145" s="41"/>
      <c r="C145" s="28"/>
      <c r="D145" s="28"/>
      <c r="E145" s="28"/>
      <c r="F145" s="28"/>
      <c r="G145" s="28"/>
      <c r="H145" s="28"/>
    </row>
    <row r="146" spans="1:8" ht="26.25" customHeight="1" x14ac:dyDescent="0.15">
      <c r="A146" s="39"/>
      <c r="B146" s="41"/>
      <c r="C146" s="28"/>
      <c r="D146" s="28"/>
      <c r="E146" s="28"/>
      <c r="F146" s="28"/>
      <c r="G146" s="28"/>
      <c r="H146" s="28"/>
    </row>
    <row r="147" spans="1:8" ht="26.25" customHeight="1" x14ac:dyDescent="0.15">
      <c r="A147" s="39"/>
      <c r="B147" s="41"/>
      <c r="C147" s="28"/>
      <c r="D147" s="28"/>
      <c r="E147" s="28"/>
      <c r="F147" s="28"/>
      <c r="G147" s="28"/>
      <c r="H147" s="28"/>
    </row>
    <row r="148" spans="1:8" ht="26.25" customHeight="1" x14ac:dyDescent="0.15">
      <c r="A148" s="39"/>
      <c r="B148" s="41"/>
      <c r="C148" s="28"/>
      <c r="D148" s="28"/>
      <c r="E148" s="28"/>
      <c r="F148" s="28"/>
      <c r="G148" s="28"/>
      <c r="H148" s="28"/>
    </row>
    <row r="149" spans="1:8" ht="26.25" customHeight="1" x14ac:dyDescent="0.15">
      <c r="A149" s="39"/>
      <c r="B149" s="41"/>
      <c r="C149" s="28"/>
      <c r="D149" s="28"/>
      <c r="E149" s="28"/>
      <c r="F149" s="28"/>
      <c r="G149" s="28"/>
      <c r="H149" s="28"/>
    </row>
    <row r="150" spans="1:8" ht="26.25" customHeight="1" x14ac:dyDescent="0.15">
      <c r="A150" s="39"/>
      <c r="B150" s="41"/>
      <c r="C150" s="28"/>
      <c r="D150" s="28"/>
      <c r="E150" s="28"/>
      <c r="F150" s="28"/>
      <c r="G150" s="28"/>
      <c r="H150" s="28"/>
    </row>
    <row r="151" spans="1:8" ht="26.25" customHeight="1" x14ac:dyDescent="0.15">
      <c r="A151" s="39"/>
      <c r="B151" s="41"/>
      <c r="C151" s="28"/>
      <c r="D151" s="28"/>
      <c r="E151" s="28"/>
      <c r="F151" s="28"/>
      <c r="G151" s="28"/>
      <c r="H151" s="28"/>
    </row>
    <row r="152" spans="1:8" ht="26.25" customHeight="1" x14ac:dyDescent="0.15">
      <c r="A152" s="39"/>
      <c r="B152" s="41"/>
      <c r="C152" s="28"/>
      <c r="D152" s="28"/>
      <c r="E152" s="28"/>
      <c r="F152" s="28"/>
      <c r="G152" s="28"/>
      <c r="H152" s="28"/>
    </row>
    <row r="153" spans="1:8" ht="26.25" customHeight="1" x14ac:dyDescent="0.15">
      <c r="A153" s="39"/>
      <c r="B153" s="41"/>
      <c r="C153" s="28"/>
      <c r="D153" s="28"/>
      <c r="E153" s="28"/>
      <c r="F153" s="28"/>
      <c r="G153" s="28"/>
      <c r="H153" s="28"/>
    </row>
    <row r="154" spans="1:8" ht="26.25" customHeight="1" x14ac:dyDescent="0.15">
      <c r="A154" s="39"/>
      <c r="B154" s="41"/>
      <c r="C154" s="28"/>
      <c r="D154" s="28"/>
      <c r="E154" s="28"/>
      <c r="F154" s="28"/>
      <c r="G154" s="28"/>
      <c r="H154" s="28"/>
    </row>
    <row r="155" spans="1:8" ht="26.25" customHeight="1" x14ac:dyDescent="0.15">
      <c r="A155" s="39"/>
      <c r="B155" s="41"/>
      <c r="C155" s="28"/>
      <c r="D155" s="28"/>
      <c r="E155" s="28"/>
      <c r="F155" s="28"/>
      <c r="G155" s="28"/>
      <c r="H155" s="28"/>
    </row>
    <row r="156" spans="1:8" ht="26.25" customHeight="1" x14ac:dyDescent="0.15">
      <c r="A156" s="39"/>
      <c r="B156" s="41"/>
      <c r="C156" s="28"/>
      <c r="D156" s="28"/>
      <c r="E156" s="28"/>
      <c r="F156" s="28"/>
      <c r="G156" s="28"/>
      <c r="H156" s="28"/>
    </row>
    <row r="157" spans="1:8" ht="26.25" customHeight="1" x14ac:dyDescent="0.15">
      <c r="A157" s="39"/>
      <c r="B157" s="41"/>
      <c r="C157" s="28"/>
      <c r="D157" s="28"/>
      <c r="E157" s="28"/>
      <c r="F157" s="28"/>
      <c r="G157" s="28"/>
      <c r="H157" s="28"/>
    </row>
    <row r="158" spans="1:8" ht="26.25" customHeight="1" x14ac:dyDescent="0.15">
      <c r="A158" s="39"/>
      <c r="B158" s="41"/>
      <c r="C158" s="28"/>
      <c r="D158" s="28"/>
      <c r="E158" s="28"/>
      <c r="F158" s="28"/>
      <c r="G158" s="28"/>
      <c r="H158" s="28"/>
    </row>
    <row r="159" spans="1:8" ht="26.25" customHeight="1" x14ac:dyDescent="0.15">
      <c r="A159" s="39"/>
      <c r="B159" s="41"/>
      <c r="C159" s="28"/>
      <c r="D159" s="28"/>
      <c r="E159" s="28"/>
      <c r="F159" s="28"/>
      <c r="G159" s="28"/>
      <c r="H159" s="28"/>
    </row>
    <row r="160" spans="1:8" ht="26.25" customHeight="1" x14ac:dyDescent="0.15">
      <c r="A160" s="39"/>
      <c r="B160" s="41"/>
      <c r="C160" s="28"/>
      <c r="D160" s="28"/>
      <c r="E160" s="28"/>
      <c r="F160" s="28"/>
      <c r="G160" s="28"/>
      <c r="H160" s="28"/>
    </row>
    <row r="161" spans="1:8" ht="26.25" customHeight="1" x14ac:dyDescent="0.15">
      <c r="A161" s="39"/>
      <c r="B161" s="41"/>
      <c r="C161" s="28"/>
      <c r="D161" s="28"/>
      <c r="E161" s="28"/>
      <c r="F161" s="28"/>
      <c r="G161" s="28"/>
      <c r="H161" s="28"/>
    </row>
    <row r="162" spans="1:8" ht="26.25" customHeight="1" x14ac:dyDescent="0.15">
      <c r="A162" s="39"/>
      <c r="B162" s="41"/>
      <c r="C162" s="28"/>
      <c r="D162" s="28"/>
      <c r="E162" s="28"/>
      <c r="F162" s="28"/>
      <c r="G162" s="28"/>
      <c r="H162" s="28"/>
    </row>
    <row r="163" spans="1:8" ht="26.25" customHeight="1" x14ac:dyDescent="0.15">
      <c r="A163" s="39"/>
      <c r="B163" s="41"/>
      <c r="C163" s="28"/>
      <c r="D163" s="28"/>
      <c r="E163" s="28"/>
      <c r="F163" s="28"/>
      <c r="G163" s="28"/>
      <c r="H163" s="28"/>
    </row>
    <row r="164" spans="1:8" ht="26.25" customHeight="1" x14ac:dyDescent="0.15">
      <c r="A164" s="39"/>
      <c r="B164" s="41"/>
      <c r="C164" s="28"/>
      <c r="D164" s="28"/>
      <c r="E164" s="28"/>
      <c r="F164" s="28"/>
      <c r="G164" s="28"/>
      <c r="H164" s="28"/>
    </row>
    <row r="165" spans="1:8" ht="26.25" customHeight="1" x14ac:dyDescent="0.15">
      <c r="A165" s="39"/>
      <c r="B165" s="41"/>
      <c r="C165" s="28"/>
      <c r="D165" s="28"/>
      <c r="E165" s="28"/>
      <c r="F165" s="28"/>
      <c r="G165" s="28"/>
      <c r="H165" s="28"/>
    </row>
    <row r="166" spans="1:8" ht="26.25" customHeight="1" x14ac:dyDescent="0.15">
      <c r="A166" s="39"/>
      <c r="B166" s="41"/>
      <c r="C166" s="28"/>
      <c r="D166" s="28"/>
      <c r="E166" s="28"/>
      <c r="F166" s="28"/>
      <c r="G166" s="28"/>
      <c r="H166" s="28"/>
    </row>
    <row r="167" spans="1:8" ht="26.25" customHeight="1" x14ac:dyDescent="0.15">
      <c r="A167" s="39"/>
      <c r="B167" s="41"/>
      <c r="C167" s="28"/>
      <c r="D167" s="28"/>
      <c r="E167" s="28"/>
      <c r="F167" s="28"/>
      <c r="G167" s="28"/>
      <c r="H167" s="28"/>
    </row>
    <row r="168" spans="1:8" ht="26.25" customHeight="1" x14ac:dyDescent="0.15">
      <c r="A168" s="39"/>
      <c r="B168" s="41"/>
      <c r="C168" s="28"/>
      <c r="D168" s="28"/>
      <c r="E168" s="28"/>
      <c r="F168" s="28"/>
      <c r="G168" s="28"/>
      <c r="H168" s="28"/>
    </row>
    <row r="169" spans="1:8" ht="26.25" customHeight="1" x14ac:dyDescent="0.15">
      <c r="A169" s="39"/>
      <c r="B169" s="41"/>
      <c r="C169" s="28"/>
      <c r="D169" s="28"/>
      <c r="E169" s="28"/>
      <c r="F169" s="28"/>
      <c r="G169" s="28"/>
      <c r="H169" s="28"/>
    </row>
    <row r="170" spans="1:8" ht="26.25" customHeight="1" x14ac:dyDescent="0.15">
      <c r="A170" s="39"/>
      <c r="B170" s="41"/>
      <c r="C170" s="28"/>
      <c r="D170" s="28"/>
      <c r="E170" s="28"/>
      <c r="F170" s="28"/>
      <c r="G170" s="28"/>
      <c r="H170" s="28"/>
    </row>
    <row r="171" spans="1:8" ht="26.25" customHeight="1" x14ac:dyDescent="0.15">
      <c r="A171" s="39"/>
      <c r="B171" s="41"/>
      <c r="C171" s="28"/>
      <c r="D171" s="28"/>
      <c r="E171" s="28"/>
      <c r="F171" s="28"/>
      <c r="G171" s="28"/>
      <c r="H171" s="28"/>
    </row>
    <row r="172" spans="1:8" ht="26.25" customHeight="1" x14ac:dyDescent="0.15">
      <c r="A172" s="39"/>
      <c r="B172" s="41"/>
      <c r="C172" s="28"/>
      <c r="D172" s="28"/>
      <c r="E172" s="28"/>
      <c r="F172" s="28"/>
      <c r="G172" s="28"/>
      <c r="H172" s="28"/>
    </row>
    <row r="173" spans="1:8" ht="26.25" customHeight="1" x14ac:dyDescent="0.15">
      <c r="A173" s="39"/>
      <c r="B173" s="41"/>
      <c r="C173" s="28"/>
      <c r="D173" s="28"/>
      <c r="E173" s="28"/>
      <c r="F173" s="28"/>
      <c r="G173" s="28"/>
      <c r="H173" s="28"/>
    </row>
    <row r="174" spans="1:8" ht="26.25" customHeight="1" x14ac:dyDescent="0.15">
      <c r="A174" s="39"/>
      <c r="B174" s="41"/>
      <c r="C174" s="28"/>
      <c r="D174" s="28"/>
      <c r="E174" s="28"/>
      <c r="F174" s="28"/>
      <c r="G174" s="28"/>
      <c r="H174" s="28"/>
    </row>
    <row r="175" spans="1:8" ht="26.25" customHeight="1" x14ac:dyDescent="0.15">
      <c r="A175" s="39"/>
      <c r="B175" s="41"/>
      <c r="C175" s="28"/>
      <c r="D175" s="28"/>
      <c r="E175" s="28"/>
      <c r="F175" s="28"/>
      <c r="G175" s="28"/>
      <c r="H175" s="28"/>
    </row>
    <row r="176" spans="1:8" ht="26.25" customHeight="1" x14ac:dyDescent="0.15">
      <c r="A176" s="39"/>
      <c r="B176" s="41"/>
      <c r="C176" s="28"/>
      <c r="D176" s="28"/>
      <c r="E176" s="28"/>
      <c r="F176" s="28"/>
      <c r="G176" s="28"/>
      <c r="H176" s="28"/>
    </row>
    <row r="177" spans="1:8" ht="26.25" customHeight="1" x14ac:dyDescent="0.15">
      <c r="A177" s="39"/>
      <c r="B177" s="41"/>
      <c r="C177" s="28"/>
      <c r="D177" s="28"/>
      <c r="E177" s="28"/>
      <c r="F177" s="28"/>
      <c r="G177" s="28"/>
      <c r="H177" s="28"/>
    </row>
    <row r="178" spans="1:8" ht="26.25" customHeight="1" x14ac:dyDescent="0.15">
      <c r="A178" s="39"/>
      <c r="B178" s="41"/>
      <c r="C178" s="28"/>
      <c r="D178" s="28"/>
      <c r="E178" s="28"/>
      <c r="F178" s="28"/>
      <c r="G178" s="28"/>
      <c r="H178" s="28"/>
    </row>
    <row r="179" spans="1:8" ht="26.25" customHeight="1" x14ac:dyDescent="0.15">
      <c r="A179" s="39"/>
      <c r="B179" s="41"/>
      <c r="C179" s="28"/>
      <c r="D179" s="28"/>
      <c r="E179" s="28"/>
      <c r="F179" s="28"/>
      <c r="G179" s="28"/>
      <c r="H179" s="28"/>
    </row>
    <row r="180" spans="1:8" ht="26.25" customHeight="1" x14ac:dyDescent="0.15">
      <c r="A180" s="39"/>
      <c r="B180" s="41"/>
      <c r="C180" s="28"/>
      <c r="D180" s="28"/>
      <c r="E180" s="28"/>
      <c r="F180" s="28"/>
      <c r="G180" s="28"/>
      <c r="H180" s="28"/>
    </row>
    <row r="181" spans="1:8" ht="26.25" customHeight="1" x14ac:dyDescent="0.15">
      <c r="A181" s="39"/>
      <c r="B181" s="41"/>
      <c r="C181" s="28"/>
      <c r="D181" s="28"/>
      <c r="E181" s="28"/>
      <c r="F181" s="28"/>
      <c r="G181" s="28"/>
      <c r="H181" s="28"/>
    </row>
    <row r="182" spans="1:8" ht="26.25" customHeight="1" x14ac:dyDescent="0.15">
      <c r="A182" s="39"/>
      <c r="B182" s="41"/>
      <c r="C182" s="28"/>
      <c r="D182" s="28"/>
      <c r="E182" s="28"/>
      <c r="F182" s="28"/>
      <c r="G182" s="28"/>
      <c r="H182" s="28"/>
    </row>
    <row r="183" spans="1:8" ht="26.25" customHeight="1" x14ac:dyDescent="0.15">
      <c r="A183" s="39"/>
      <c r="B183" s="41"/>
      <c r="C183" s="28"/>
      <c r="D183" s="28"/>
      <c r="E183" s="28"/>
      <c r="F183" s="28"/>
      <c r="G183" s="28"/>
      <c r="H183" s="28"/>
    </row>
    <row r="184" spans="1:8" ht="26.25" customHeight="1" x14ac:dyDescent="0.15">
      <c r="A184" s="39"/>
      <c r="B184" s="41"/>
      <c r="C184" s="28"/>
      <c r="D184" s="28"/>
      <c r="E184" s="28"/>
      <c r="F184" s="28"/>
      <c r="G184" s="28"/>
      <c r="H184" s="28"/>
    </row>
    <row r="185" spans="1:8" ht="26.25" customHeight="1" x14ac:dyDescent="0.15">
      <c r="A185" s="39"/>
      <c r="B185" s="41"/>
      <c r="C185" s="28"/>
      <c r="D185" s="28"/>
      <c r="E185" s="28"/>
      <c r="F185" s="28"/>
      <c r="G185" s="28"/>
      <c r="H185" s="28"/>
    </row>
    <row r="186" spans="1:8" ht="26.25" customHeight="1" x14ac:dyDescent="0.15">
      <c r="A186" s="39"/>
      <c r="B186" s="41"/>
      <c r="C186" s="28"/>
      <c r="D186" s="28"/>
      <c r="E186" s="28"/>
      <c r="F186" s="28"/>
      <c r="G186" s="28"/>
      <c r="H186" s="28"/>
    </row>
    <row r="187" spans="1:8" ht="26.25" customHeight="1" x14ac:dyDescent="0.15">
      <c r="A187" s="39"/>
      <c r="B187" s="41"/>
      <c r="C187" s="28"/>
      <c r="D187" s="28"/>
      <c r="E187" s="28"/>
      <c r="F187" s="28"/>
      <c r="G187" s="28"/>
      <c r="H187" s="28"/>
    </row>
    <row r="188" spans="1:8" ht="26.25" customHeight="1" x14ac:dyDescent="0.15">
      <c r="A188" s="39"/>
      <c r="B188" s="41"/>
      <c r="C188" s="28"/>
      <c r="D188" s="28"/>
      <c r="E188" s="28"/>
      <c r="F188" s="28"/>
      <c r="G188" s="28"/>
      <c r="H188" s="28"/>
    </row>
    <row r="189" spans="1:8" ht="26.25" customHeight="1" x14ac:dyDescent="0.15">
      <c r="A189" s="39"/>
      <c r="B189" s="41"/>
      <c r="C189" s="28"/>
      <c r="D189" s="28"/>
      <c r="E189" s="28"/>
      <c r="F189" s="28"/>
      <c r="G189" s="28"/>
      <c r="H189" s="28"/>
    </row>
    <row r="190" spans="1:8" ht="26.25" customHeight="1" x14ac:dyDescent="0.15">
      <c r="A190" s="39"/>
      <c r="B190" s="41"/>
      <c r="C190" s="28"/>
      <c r="D190" s="28"/>
      <c r="E190" s="28"/>
      <c r="F190" s="28"/>
      <c r="G190" s="28"/>
      <c r="H190" s="28"/>
    </row>
    <row r="191" spans="1:8" ht="26.25" customHeight="1" x14ac:dyDescent="0.15">
      <c r="A191" s="39"/>
      <c r="B191" s="41"/>
      <c r="C191" s="28"/>
      <c r="D191" s="28"/>
      <c r="E191" s="28"/>
      <c r="F191" s="28"/>
      <c r="G191" s="28"/>
      <c r="H191" s="28"/>
    </row>
    <row r="192" spans="1:8" ht="26.25" customHeight="1" x14ac:dyDescent="0.15">
      <c r="A192" s="39"/>
      <c r="B192" s="41"/>
      <c r="C192" s="28"/>
      <c r="D192" s="28"/>
      <c r="E192" s="28"/>
      <c r="F192" s="28"/>
      <c r="G192" s="28"/>
      <c r="H192" s="28"/>
    </row>
    <row r="193" spans="1:8" ht="26.25" customHeight="1" x14ac:dyDescent="0.15">
      <c r="A193" s="39"/>
      <c r="B193" s="41"/>
      <c r="C193" s="28"/>
      <c r="D193" s="28"/>
      <c r="E193" s="28"/>
      <c r="F193" s="28"/>
      <c r="G193" s="28"/>
      <c r="H193" s="28"/>
    </row>
    <row r="194" spans="1:8" ht="26.25" customHeight="1" x14ac:dyDescent="0.15">
      <c r="A194" s="39"/>
      <c r="B194" s="41"/>
      <c r="C194" s="28"/>
      <c r="D194" s="28"/>
      <c r="E194" s="28"/>
      <c r="F194" s="28"/>
      <c r="G194" s="28"/>
      <c r="H194" s="28"/>
    </row>
    <row r="195" spans="1:8" ht="26.25" customHeight="1" x14ac:dyDescent="0.15">
      <c r="A195" s="39"/>
      <c r="B195" s="41"/>
      <c r="C195" s="28"/>
      <c r="D195" s="28"/>
      <c r="E195" s="28"/>
      <c r="F195" s="28"/>
      <c r="G195" s="28"/>
      <c r="H195" s="28"/>
    </row>
    <row r="196" spans="1:8" ht="26.25" customHeight="1" x14ac:dyDescent="0.15">
      <c r="A196" s="39"/>
      <c r="B196" s="41"/>
      <c r="C196" s="28"/>
      <c r="D196" s="28"/>
      <c r="E196" s="28"/>
      <c r="F196" s="28"/>
      <c r="G196" s="28"/>
      <c r="H196" s="28"/>
    </row>
    <row r="197" spans="1:8" ht="26.25" customHeight="1" x14ac:dyDescent="0.15">
      <c r="A197" s="39"/>
      <c r="B197" s="41"/>
      <c r="C197" s="28"/>
      <c r="D197" s="28"/>
      <c r="E197" s="28"/>
      <c r="F197" s="28"/>
      <c r="G197" s="28"/>
      <c r="H197" s="28"/>
    </row>
    <row r="198" spans="1:8" ht="26.25" customHeight="1" x14ac:dyDescent="0.15">
      <c r="A198" s="39"/>
      <c r="B198" s="41"/>
      <c r="C198" s="28"/>
      <c r="D198" s="28"/>
      <c r="E198" s="28"/>
      <c r="F198" s="28"/>
      <c r="G198" s="28"/>
      <c r="H198" s="28"/>
    </row>
    <row r="199" spans="1:8" ht="26.25" customHeight="1" x14ac:dyDescent="0.15">
      <c r="A199" s="39"/>
      <c r="B199" s="41"/>
      <c r="C199" s="28"/>
      <c r="D199" s="28"/>
      <c r="E199" s="28"/>
      <c r="F199" s="28"/>
      <c r="G199" s="28"/>
      <c r="H199" s="28"/>
    </row>
    <row r="200" spans="1:8" ht="26.25" customHeight="1" x14ac:dyDescent="0.15">
      <c r="A200" s="39"/>
      <c r="B200" s="41"/>
      <c r="C200" s="28"/>
      <c r="D200" s="28"/>
      <c r="E200" s="28"/>
      <c r="F200" s="28"/>
      <c r="G200" s="28"/>
      <c r="H200" s="28"/>
    </row>
    <row r="201" spans="1:8" ht="26.25" customHeight="1" x14ac:dyDescent="0.15">
      <c r="A201" s="39"/>
      <c r="B201" s="41"/>
      <c r="C201" s="28"/>
      <c r="D201" s="28"/>
      <c r="E201" s="28"/>
      <c r="F201" s="28"/>
      <c r="G201" s="28"/>
      <c r="H201" s="28"/>
    </row>
    <row r="202" spans="1:8" ht="26.25" customHeight="1" x14ac:dyDescent="0.15">
      <c r="A202" s="39"/>
      <c r="B202" s="41"/>
      <c r="C202" s="28"/>
      <c r="D202" s="28"/>
      <c r="E202" s="28"/>
      <c r="F202" s="28"/>
      <c r="G202" s="28"/>
      <c r="H202" s="28"/>
    </row>
    <row r="203" spans="1:8" ht="26.25" customHeight="1" x14ac:dyDescent="0.15">
      <c r="A203" s="39"/>
      <c r="B203" s="41"/>
      <c r="C203" s="28"/>
      <c r="D203" s="28"/>
      <c r="E203" s="28"/>
      <c r="F203" s="28"/>
      <c r="G203" s="28"/>
      <c r="H203" s="28"/>
    </row>
    <row r="204" spans="1:8" ht="26.25" customHeight="1" x14ac:dyDescent="0.15">
      <c r="A204" s="39"/>
      <c r="B204" s="41"/>
      <c r="C204" s="28"/>
      <c r="D204" s="28"/>
      <c r="E204" s="28"/>
      <c r="F204" s="28"/>
      <c r="G204" s="28"/>
      <c r="H204" s="28"/>
    </row>
    <row r="205" spans="1:8" ht="26.25" customHeight="1" x14ac:dyDescent="0.15">
      <c r="A205" s="39"/>
      <c r="B205" s="41"/>
      <c r="C205" s="28"/>
      <c r="D205" s="28"/>
      <c r="E205" s="28"/>
      <c r="F205" s="28"/>
      <c r="G205" s="28"/>
      <c r="H205" s="28"/>
    </row>
    <row r="206" spans="1:8" ht="26.25" customHeight="1" x14ac:dyDescent="0.15">
      <c r="A206" s="39"/>
      <c r="B206" s="41"/>
      <c r="C206" s="28"/>
      <c r="D206" s="28"/>
      <c r="E206" s="28"/>
      <c r="F206" s="28"/>
      <c r="G206" s="28"/>
      <c r="H206" s="28"/>
    </row>
    <row r="207" spans="1:8" ht="26.25" customHeight="1" x14ac:dyDescent="0.15">
      <c r="A207" s="39"/>
      <c r="B207" s="41"/>
      <c r="C207" s="28"/>
      <c r="D207" s="28"/>
      <c r="E207" s="28"/>
      <c r="F207" s="28"/>
      <c r="G207" s="28"/>
      <c r="H207" s="28"/>
    </row>
    <row r="208" spans="1:8" ht="26.25" customHeight="1" x14ac:dyDescent="0.15">
      <c r="A208" s="39"/>
      <c r="B208" s="41"/>
      <c r="C208" s="28"/>
      <c r="D208" s="28"/>
      <c r="E208" s="28"/>
      <c r="F208" s="28"/>
      <c r="G208" s="28"/>
      <c r="H208" s="28"/>
    </row>
    <row r="209" spans="1:8" ht="26.25" customHeight="1" x14ac:dyDescent="0.15">
      <c r="A209" s="39"/>
      <c r="B209" s="41"/>
      <c r="C209" s="28"/>
      <c r="D209" s="28"/>
      <c r="E209" s="28"/>
      <c r="F209" s="28"/>
      <c r="G209" s="28"/>
      <c r="H209" s="28"/>
    </row>
    <row r="210" spans="1:8" ht="26.25" customHeight="1" x14ac:dyDescent="0.15">
      <c r="A210" s="39"/>
      <c r="B210" s="41"/>
      <c r="C210" s="28"/>
      <c r="D210" s="28"/>
      <c r="E210" s="28"/>
      <c r="F210" s="28"/>
      <c r="G210" s="28"/>
      <c r="H210" s="28"/>
    </row>
    <row r="211" spans="1:8" ht="26.25" customHeight="1" x14ac:dyDescent="0.15">
      <c r="A211" s="39"/>
      <c r="B211" s="41"/>
      <c r="C211" s="28"/>
      <c r="D211" s="28"/>
      <c r="E211" s="28"/>
      <c r="F211" s="28"/>
      <c r="G211" s="28"/>
      <c r="H211" s="28"/>
    </row>
    <row r="212" spans="1:8" ht="26.25" customHeight="1" x14ac:dyDescent="0.15">
      <c r="A212" s="39"/>
      <c r="B212" s="41"/>
      <c r="C212" s="28"/>
      <c r="D212" s="28"/>
      <c r="E212" s="28"/>
      <c r="F212" s="28"/>
      <c r="G212" s="28"/>
      <c r="H212" s="28"/>
    </row>
    <row r="213" spans="1:8" ht="26.25" customHeight="1" x14ac:dyDescent="0.15">
      <c r="A213" s="39"/>
      <c r="B213" s="41"/>
      <c r="C213" s="28"/>
      <c r="D213" s="28"/>
      <c r="E213" s="28"/>
      <c r="F213" s="28"/>
      <c r="G213" s="28"/>
      <c r="H213" s="28"/>
    </row>
    <row r="214" spans="1:8" ht="26.25" customHeight="1" x14ac:dyDescent="0.15">
      <c r="A214" s="39"/>
      <c r="B214" s="41"/>
      <c r="C214" s="28"/>
      <c r="D214" s="28"/>
      <c r="E214" s="28"/>
      <c r="F214" s="28"/>
      <c r="G214" s="28"/>
      <c r="H214" s="28"/>
    </row>
    <row r="215" spans="1:8" ht="26.25" customHeight="1" x14ac:dyDescent="0.15">
      <c r="A215" s="39"/>
      <c r="B215" s="41"/>
      <c r="C215" s="28"/>
      <c r="D215" s="28"/>
      <c r="E215" s="28"/>
      <c r="F215" s="28"/>
      <c r="G215" s="28"/>
      <c r="H215" s="28"/>
    </row>
    <row r="216" spans="1:8" ht="26.25" customHeight="1" x14ac:dyDescent="0.15">
      <c r="A216" s="39"/>
      <c r="B216" s="41"/>
      <c r="C216" s="28"/>
      <c r="D216" s="28"/>
      <c r="E216" s="28"/>
      <c r="F216" s="28"/>
      <c r="G216" s="28"/>
      <c r="H216" s="28"/>
    </row>
    <row r="217" spans="1:8" ht="26.25" customHeight="1" x14ac:dyDescent="0.15">
      <c r="A217" s="39"/>
      <c r="B217" s="41"/>
      <c r="C217" s="28"/>
      <c r="D217" s="28"/>
      <c r="E217" s="28"/>
      <c r="F217" s="28"/>
      <c r="G217" s="28"/>
      <c r="H217" s="28"/>
    </row>
    <row r="218" spans="1:8" ht="26.25" customHeight="1" x14ac:dyDescent="0.15">
      <c r="A218" s="39"/>
      <c r="B218" s="41"/>
      <c r="C218" s="28"/>
      <c r="D218" s="28"/>
      <c r="E218" s="28"/>
      <c r="F218" s="28"/>
      <c r="G218" s="28"/>
      <c r="H218" s="28"/>
    </row>
    <row r="219" spans="1:8" ht="26.25" customHeight="1" x14ac:dyDescent="0.15">
      <c r="A219" s="39"/>
      <c r="B219" s="41"/>
      <c r="C219" s="28"/>
      <c r="D219" s="28"/>
      <c r="E219" s="28"/>
      <c r="F219" s="28"/>
      <c r="G219" s="28"/>
      <c r="H219" s="28"/>
    </row>
    <row r="220" spans="1:8" ht="26.25" customHeight="1" x14ac:dyDescent="0.15">
      <c r="A220" s="39"/>
      <c r="B220" s="41"/>
      <c r="C220" s="28"/>
      <c r="D220" s="28"/>
      <c r="E220" s="28"/>
      <c r="F220" s="28"/>
      <c r="G220" s="28"/>
      <c r="H220" s="28"/>
    </row>
    <row r="221" spans="1:8" ht="26.25" customHeight="1" x14ac:dyDescent="0.15">
      <c r="A221" s="39"/>
      <c r="B221" s="41"/>
      <c r="C221" s="28"/>
      <c r="D221" s="28"/>
      <c r="E221" s="28"/>
      <c r="F221" s="28"/>
      <c r="G221" s="28"/>
      <c r="H221" s="28"/>
    </row>
    <row r="222" spans="1:8" ht="26.25" customHeight="1" x14ac:dyDescent="0.15">
      <c r="A222" s="39"/>
      <c r="B222" s="41"/>
      <c r="C222" s="28"/>
      <c r="D222" s="28"/>
      <c r="E222" s="28"/>
      <c r="F222" s="28"/>
      <c r="G222" s="28"/>
      <c r="H222" s="28"/>
    </row>
    <row r="223" spans="1:8" ht="26.25" customHeight="1" x14ac:dyDescent="0.15">
      <c r="A223" s="39"/>
      <c r="B223" s="41"/>
      <c r="C223" s="28"/>
      <c r="D223" s="28"/>
      <c r="E223" s="28"/>
      <c r="F223" s="28"/>
      <c r="G223" s="28"/>
      <c r="H223" s="28"/>
    </row>
    <row r="224" spans="1:8" ht="26.25" customHeight="1" x14ac:dyDescent="0.15">
      <c r="A224" s="39"/>
      <c r="B224" s="41"/>
      <c r="C224" s="28"/>
      <c r="D224" s="28"/>
      <c r="E224" s="28"/>
      <c r="F224" s="28"/>
      <c r="G224" s="28"/>
      <c r="H224" s="28"/>
    </row>
    <row r="225" spans="1:8" ht="26.25" customHeight="1" x14ac:dyDescent="0.15">
      <c r="A225" s="39"/>
      <c r="B225" s="41"/>
      <c r="C225" s="28"/>
      <c r="D225" s="28"/>
      <c r="E225" s="28"/>
      <c r="F225" s="28"/>
      <c r="G225" s="28"/>
      <c r="H225" s="28"/>
    </row>
    <row r="226" spans="1:8" ht="26.25" customHeight="1" x14ac:dyDescent="0.15">
      <c r="A226" s="39"/>
      <c r="B226" s="41"/>
      <c r="C226" s="28"/>
      <c r="D226" s="28"/>
      <c r="E226" s="28"/>
      <c r="F226" s="28"/>
      <c r="G226" s="28"/>
      <c r="H226" s="28"/>
    </row>
    <row r="227" spans="1:8" ht="26.25" customHeight="1" x14ac:dyDescent="0.15">
      <c r="A227" s="39"/>
      <c r="B227" s="41"/>
      <c r="C227" s="28"/>
      <c r="D227" s="28"/>
      <c r="E227" s="28"/>
      <c r="F227" s="28"/>
      <c r="G227" s="28"/>
      <c r="H227" s="28"/>
    </row>
    <row r="228" spans="1:8" ht="26.25" customHeight="1" x14ac:dyDescent="0.15">
      <c r="A228" s="39"/>
      <c r="B228" s="41"/>
      <c r="C228" s="28"/>
      <c r="D228" s="28"/>
      <c r="E228" s="28"/>
      <c r="F228" s="28"/>
      <c r="G228" s="28"/>
      <c r="H228" s="28"/>
    </row>
    <row r="229" spans="1:8" ht="26.25" customHeight="1" x14ac:dyDescent="0.15">
      <c r="A229" s="39"/>
      <c r="B229" s="41"/>
      <c r="C229" s="28"/>
      <c r="D229" s="28"/>
      <c r="E229" s="28"/>
      <c r="F229" s="28"/>
      <c r="G229" s="28"/>
      <c r="H229" s="28"/>
    </row>
    <row r="230" spans="1:8" ht="26.25" customHeight="1" x14ac:dyDescent="0.15">
      <c r="A230" s="39"/>
      <c r="B230" s="41"/>
      <c r="C230" s="28"/>
      <c r="D230" s="28"/>
      <c r="E230" s="28"/>
      <c r="F230" s="28"/>
      <c r="G230" s="28"/>
      <c r="H230" s="28"/>
    </row>
    <row r="231" spans="1:8" ht="26.25" customHeight="1" x14ac:dyDescent="0.15">
      <c r="A231" s="39"/>
      <c r="B231" s="41"/>
      <c r="C231" s="28"/>
      <c r="D231" s="28"/>
      <c r="E231" s="28"/>
      <c r="F231" s="28"/>
      <c r="G231" s="28"/>
      <c r="H231" s="28"/>
    </row>
    <row r="232" spans="1:8" ht="26.25" customHeight="1" x14ac:dyDescent="0.15">
      <c r="A232" s="39"/>
      <c r="B232" s="41"/>
      <c r="C232" s="28"/>
      <c r="D232" s="28"/>
      <c r="E232" s="28"/>
      <c r="F232" s="28"/>
      <c r="G232" s="28"/>
      <c r="H232" s="28"/>
    </row>
    <row r="233" spans="1:8" ht="26.25" customHeight="1" x14ac:dyDescent="0.15">
      <c r="A233" s="39"/>
      <c r="B233" s="41"/>
      <c r="C233" s="28"/>
      <c r="D233" s="28"/>
      <c r="E233" s="28"/>
      <c r="F233" s="28"/>
      <c r="G233" s="28"/>
      <c r="H233" s="28"/>
    </row>
    <row r="234" spans="1:8" ht="26.25" customHeight="1" x14ac:dyDescent="0.15">
      <c r="A234" s="39"/>
      <c r="B234" s="41"/>
      <c r="C234" s="28"/>
      <c r="D234" s="28"/>
      <c r="E234" s="28"/>
      <c r="F234" s="28"/>
      <c r="G234" s="28"/>
      <c r="H234" s="28"/>
    </row>
    <row r="235" spans="1:8" ht="26.25" customHeight="1" x14ac:dyDescent="0.15">
      <c r="A235" s="39"/>
      <c r="B235" s="41"/>
      <c r="C235" s="28"/>
      <c r="D235" s="28"/>
      <c r="E235" s="28"/>
      <c r="F235" s="28"/>
      <c r="G235" s="28"/>
      <c r="H235" s="28"/>
    </row>
    <row r="236" spans="1:8" ht="26.25" customHeight="1" x14ac:dyDescent="0.15">
      <c r="A236" s="39"/>
      <c r="B236" s="41"/>
      <c r="C236" s="28"/>
      <c r="D236" s="28"/>
      <c r="E236" s="28"/>
      <c r="F236" s="28"/>
      <c r="G236" s="28"/>
      <c r="H236" s="28"/>
    </row>
    <row r="237" spans="1:8" ht="26.25" customHeight="1" x14ac:dyDescent="0.15">
      <c r="A237" s="39"/>
      <c r="B237" s="41"/>
      <c r="C237" s="28"/>
      <c r="D237" s="28"/>
      <c r="E237" s="28"/>
      <c r="F237" s="28"/>
      <c r="G237" s="28"/>
      <c r="H237" s="28"/>
    </row>
    <row r="238" spans="1:8" ht="26.25" customHeight="1" x14ac:dyDescent="0.15">
      <c r="A238" s="39"/>
      <c r="B238" s="41"/>
      <c r="C238" s="28"/>
      <c r="D238" s="28"/>
      <c r="E238" s="28"/>
      <c r="F238" s="28"/>
      <c r="G238" s="28"/>
      <c r="H238" s="28"/>
    </row>
    <row r="239" spans="1:8" ht="26.25" customHeight="1" x14ac:dyDescent="0.15">
      <c r="A239" s="39"/>
      <c r="B239" s="41"/>
      <c r="C239" s="28"/>
      <c r="D239" s="28"/>
      <c r="E239" s="28"/>
      <c r="F239" s="28"/>
      <c r="G239" s="28"/>
      <c r="H239" s="28"/>
    </row>
    <row r="240" spans="1:8" ht="26.25" customHeight="1" x14ac:dyDescent="0.15">
      <c r="A240" s="39"/>
      <c r="B240" s="41"/>
      <c r="C240" s="28"/>
      <c r="D240" s="28"/>
      <c r="E240" s="28"/>
      <c r="F240" s="28"/>
      <c r="G240" s="28"/>
      <c r="H240" s="28"/>
    </row>
    <row r="241" spans="1:8" ht="26.25" customHeight="1" x14ac:dyDescent="0.15">
      <c r="A241" s="39"/>
      <c r="B241" s="41"/>
      <c r="C241" s="28"/>
      <c r="D241" s="28"/>
      <c r="E241" s="28"/>
      <c r="F241" s="28"/>
      <c r="G241" s="28"/>
      <c r="H241" s="28"/>
    </row>
    <row r="242" spans="1:8" ht="26.25" customHeight="1" x14ac:dyDescent="0.15">
      <c r="A242" s="39"/>
      <c r="B242" s="41"/>
      <c r="C242" s="28"/>
      <c r="D242" s="28"/>
      <c r="E242" s="28"/>
      <c r="F242" s="28"/>
      <c r="G242" s="28"/>
      <c r="H242" s="28"/>
    </row>
    <row r="243" spans="1:8" ht="26.25" customHeight="1" x14ac:dyDescent="0.15">
      <c r="A243" s="39"/>
      <c r="B243" s="41"/>
      <c r="C243" s="28"/>
      <c r="D243" s="28"/>
      <c r="E243" s="28"/>
      <c r="F243" s="28"/>
      <c r="G243" s="28"/>
      <c r="H243" s="28"/>
    </row>
    <row r="244" spans="1:8" ht="26.25" customHeight="1" x14ac:dyDescent="0.15">
      <c r="A244" s="39"/>
      <c r="B244" s="41"/>
      <c r="C244" s="28"/>
      <c r="D244" s="28"/>
      <c r="E244" s="28"/>
      <c r="F244" s="28"/>
      <c r="G244" s="28"/>
      <c r="H244" s="28"/>
    </row>
    <row r="245" spans="1:8" ht="26.25" customHeight="1" x14ac:dyDescent="0.15">
      <c r="A245" s="39"/>
      <c r="B245" s="41"/>
      <c r="C245" s="28"/>
      <c r="D245" s="28"/>
      <c r="E245" s="28"/>
      <c r="F245" s="28"/>
      <c r="G245" s="28"/>
      <c r="H245" s="28"/>
    </row>
    <row r="246" spans="1:8" ht="26.25" customHeight="1" x14ac:dyDescent="0.15">
      <c r="A246" s="39"/>
      <c r="B246" s="41"/>
      <c r="C246" s="28"/>
      <c r="D246" s="28"/>
      <c r="E246" s="28"/>
      <c r="F246" s="28"/>
      <c r="G246" s="28"/>
      <c r="H246" s="28"/>
    </row>
    <row r="247" spans="1:8" ht="26.25" customHeight="1" x14ac:dyDescent="0.15">
      <c r="A247" s="39"/>
      <c r="B247" s="41"/>
      <c r="C247" s="28"/>
      <c r="D247" s="28"/>
      <c r="E247" s="28"/>
      <c r="F247" s="28"/>
      <c r="G247" s="28"/>
      <c r="H247" s="28"/>
    </row>
    <row r="248" spans="1:8" ht="26.25" customHeight="1" x14ac:dyDescent="0.15">
      <c r="A248" s="39"/>
      <c r="B248" s="41"/>
      <c r="C248" s="28"/>
      <c r="D248" s="28"/>
      <c r="E248" s="28"/>
      <c r="F248" s="28"/>
      <c r="G248" s="28"/>
      <c r="H248" s="28"/>
    </row>
    <row r="249" spans="1:8" ht="26.25" customHeight="1" x14ac:dyDescent="0.15">
      <c r="A249" s="39"/>
      <c r="B249" s="41"/>
      <c r="C249" s="28"/>
      <c r="D249" s="28"/>
      <c r="E249" s="28"/>
      <c r="F249" s="28"/>
      <c r="G249" s="28"/>
      <c r="H249" s="28"/>
    </row>
    <row r="250" spans="1:8" ht="26.25" customHeight="1" x14ac:dyDescent="0.15">
      <c r="A250" s="39"/>
      <c r="B250" s="41"/>
      <c r="C250" s="28"/>
      <c r="D250" s="28"/>
      <c r="E250" s="28"/>
      <c r="F250" s="28"/>
      <c r="G250" s="28"/>
      <c r="H250" s="28"/>
    </row>
    <row r="251" spans="1:8" ht="26.25" customHeight="1" x14ac:dyDescent="0.15">
      <c r="A251" s="39"/>
      <c r="B251" s="41"/>
      <c r="C251" s="28"/>
      <c r="D251" s="28"/>
      <c r="E251" s="28"/>
      <c r="F251" s="28"/>
      <c r="G251" s="28"/>
      <c r="H251" s="28"/>
    </row>
    <row r="252" spans="1:8" ht="26.25" customHeight="1" x14ac:dyDescent="0.15">
      <c r="A252" s="39"/>
      <c r="B252" s="41"/>
      <c r="C252" s="28"/>
      <c r="D252" s="28"/>
      <c r="E252" s="28"/>
      <c r="F252" s="28"/>
      <c r="G252" s="28"/>
      <c r="H252" s="28"/>
    </row>
    <row r="253" spans="1:8" ht="26.25" customHeight="1" x14ac:dyDescent="0.15">
      <c r="A253" s="39"/>
      <c r="B253" s="41"/>
      <c r="C253" s="28"/>
      <c r="D253" s="28"/>
      <c r="E253" s="28"/>
      <c r="F253" s="28"/>
      <c r="G253" s="28"/>
      <c r="H253" s="28"/>
    </row>
    <row r="254" spans="1:8" ht="26.25" customHeight="1" x14ac:dyDescent="0.15">
      <c r="A254" s="39"/>
      <c r="B254" s="41"/>
      <c r="C254" s="28"/>
      <c r="D254" s="28"/>
      <c r="E254" s="28"/>
      <c r="F254" s="28"/>
      <c r="G254" s="28"/>
      <c r="H254" s="28"/>
    </row>
    <row r="255" spans="1:8" ht="26.25" customHeight="1" x14ac:dyDescent="0.15">
      <c r="A255" s="39"/>
      <c r="B255" s="41"/>
      <c r="C255" s="28"/>
      <c r="D255" s="28"/>
      <c r="E255" s="28"/>
      <c r="F255" s="28"/>
      <c r="G255" s="28"/>
      <c r="H255" s="28"/>
    </row>
    <row r="256" spans="1:8" ht="26.25" customHeight="1" x14ac:dyDescent="0.15">
      <c r="A256" s="39"/>
      <c r="B256" s="41"/>
      <c r="C256" s="28"/>
      <c r="D256" s="28"/>
      <c r="E256" s="28"/>
      <c r="F256" s="28"/>
      <c r="G256" s="28"/>
      <c r="H256" s="28"/>
    </row>
    <row r="257" spans="1:8" ht="26.25" customHeight="1" x14ac:dyDescent="0.15">
      <c r="A257" s="39"/>
      <c r="B257" s="41"/>
      <c r="C257" s="28"/>
      <c r="D257" s="28"/>
      <c r="E257" s="28"/>
      <c r="F257" s="28"/>
      <c r="G257" s="28"/>
      <c r="H257" s="28"/>
    </row>
    <row r="258" spans="1:8" ht="26.25" customHeight="1" x14ac:dyDescent="0.15">
      <c r="A258" s="39"/>
      <c r="B258" s="41"/>
      <c r="C258" s="28"/>
      <c r="D258" s="28"/>
      <c r="E258" s="28"/>
      <c r="F258" s="28"/>
      <c r="G258" s="28"/>
      <c r="H258" s="28"/>
    </row>
    <row r="259" spans="1:8" ht="26.25" customHeight="1" x14ac:dyDescent="0.15">
      <c r="A259" s="39"/>
      <c r="B259" s="41"/>
      <c r="C259" s="28"/>
      <c r="D259" s="28"/>
      <c r="E259" s="28"/>
      <c r="F259" s="28"/>
      <c r="G259" s="28"/>
      <c r="H259" s="28"/>
    </row>
    <row r="260" spans="1:8" ht="26.25" customHeight="1" x14ac:dyDescent="0.15">
      <c r="A260" s="39"/>
      <c r="B260" s="41"/>
      <c r="C260" s="28"/>
      <c r="D260" s="28"/>
      <c r="E260" s="28"/>
      <c r="F260" s="28"/>
      <c r="G260" s="28"/>
      <c r="H260" s="28"/>
    </row>
    <row r="261" spans="1:8" ht="26.25" customHeight="1" x14ac:dyDescent="0.15">
      <c r="A261" s="39"/>
      <c r="B261" s="41"/>
      <c r="C261" s="28"/>
      <c r="D261" s="28"/>
      <c r="E261" s="28"/>
      <c r="F261" s="28"/>
      <c r="G261" s="28"/>
      <c r="H261" s="28"/>
    </row>
    <row r="262" spans="1:8" ht="26.25" customHeight="1" x14ac:dyDescent="0.15">
      <c r="A262" s="39"/>
      <c r="B262" s="41"/>
      <c r="C262" s="28"/>
      <c r="D262" s="28"/>
      <c r="E262" s="28"/>
      <c r="F262" s="28"/>
      <c r="G262" s="28"/>
      <c r="H262" s="28"/>
    </row>
    <row r="263" spans="1:8" ht="26.25" customHeight="1" x14ac:dyDescent="0.15">
      <c r="A263" s="39"/>
      <c r="B263" s="41"/>
      <c r="C263" s="28"/>
      <c r="D263" s="28"/>
      <c r="E263" s="28"/>
      <c r="F263" s="28"/>
      <c r="G263" s="28"/>
      <c r="H263" s="28"/>
    </row>
    <row r="264" spans="1:8" ht="26.25" customHeight="1" x14ac:dyDescent="0.15">
      <c r="A264" s="39"/>
      <c r="B264" s="41"/>
      <c r="C264" s="28"/>
      <c r="D264" s="28"/>
      <c r="E264" s="28"/>
      <c r="F264" s="28"/>
      <c r="G264" s="28"/>
      <c r="H264" s="28"/>
    </row>
    <row r="265" spans="1:8" ht="26.25" customHeight="1" x14ac:dyDescent="0.15">
      <c r="A265" s="39"/>
      <c r="B265" s="41"/>
      <c r="C265" s="28"/>
      <c r="D265" s="28"/>
      <c r="E265" s="28"/>
      <c r="F265" s="28"/>
      <c r="G265" s="28"/>
      <c r="H265" s="28"/>
    </row>
    <row r="266" spans="1:8" ht="26.25" customHeight="1" x14ac:dyDescent="0.15">
      <c r="A266" s="39"/>
      <c r="B266" s="41"/>
      <c r="C266" s="28"/>
      <c r="D266" s="28"/>
      <c r="E266" s="28"/>
      <c r="F266" s="28"/>
      <c r="G266" s="28"/>
      <c r="H266" s="28"/>
    </row>
    <row r="267" spans="1:8" ht="26.25" customHeight="1" x14ac:dyDescent="0.15">
      <c r="A267" s="39"/>
      <c r="B267" s="41"/>
      <c r="C267" s="28"/>
      <c r="D267" s="28"/>
      <c r="E267" s="28"/>
      <c r="F267" s="28"/>
      <c r="G267" s="28"/>
      <c r="H267" s="28"/>
    </row>
    <row r="268" spans="1:8" ht="26.25" customHeight="1" x14ac:dyDescent="0.15">
      <c r="A268" s="39"/>
      <c r="B268" s="41"/>
      <c r="C268" s="28"/>
      <c r="D268" s="28"/>
      <c r="E268" s="28"/>
      <c r="F268" s="28"/>
      <c r="G268" s="28"/>
      <c r="H268" s="28"/>
    </row>
    <row r="269" spans="1:8" ht="26.25" customHeight="1" x14ac:dyDescent="0.15">
      <c r="A269" s="39"/>
      <c r="B269" s="41"/>
      <c r="C269" s="28"/>
      <c r="D269" s="28"/>
      <c r="E269" s="28"/>
      <c r="F269" s="28"/>
      <c r="G269" s="28"/>
      <c r="H269" s="28"/>
    </row>
    <row r="270" spans="1:8" ht="26.25" customHeight="1" x14ac:dyDescent="0.15">
      <c r="A270" s="39"/>
      <c r="B270" s="41"/>
      <c r="C270" s="28"/>
      <c r="D270" s="28"/>
      <c r="E270" s="28"/>
      <c r="F270" s="28"/>
      <c r="G270" s="28"/>
      <c r="H270" s="28"/>
    </row>
    <row r="271" spans="1:8" ht="26.25" customHeight="1" x14ac:dyDescent="0.15">
      <c r="A271" s="39"/>
      <c r="B271" s="41"/>
      <c r="C271" s="28"/>
      <c r="D271" s="28"/>
      <c r="E271" s="28"/>
      <c r="F271" s="28"/>
      <c r="G271" s="28"/>
      <c r="H271" s="28"/>
    </row>
    <row r="272" spans="1:8" ht="26.25" customHeight="1" x14ac:dyDescent="0.15">
      <c r="A272" s="39"/>
      <c r="B272" s="41"/>
      <c r="C272" s="28"/>
      <c r="D272" s="28"/>
      <c r="E272" s="28"/>
      <c r="F272" s="28"/>
      <c r="G272" s="28"/>
      <c r="H272" s="28"/>
    </row>
    <row r="273" spans="1:8" ht="26.25" customHeight="1" x14ac:dyDescent="0.15">
      <c r="A273" s="39"/>
      <c r="B273" s="41"/>
      <c r="C273" s="28"/>
      <c r="D273" s="28"/>
      <c r="E273" s="28"/>
      <c r="F273" s="28"/>
      <c r="G273" s="28"/>
      <c r="H273" s="28"/>
    </row>
    <row r="274" spans="1:8" ht="26.25" customHeight="1" x14ac:dyDescent="0.15">
      <c r="A274" s="39"/>
      <c r="B274" s="41"/>
      <c r="C274" s="28"/>
      <c r="D274" s="28"/>
      <c r="E274" s="28"/>
      <c r="F274" s="28"/>
      <c r="G274" s="28"/>
      <c r="H274" s="28"/>
    </row>
    <row r="275" spans="1:8" ht="26.25" customHeight="1" x14ac:dyDescent="0.15">
      <c r="A275" s="39"/>
      <c r="B275" s="41"/>
      <c r="C275" s="28"/>
      <c r="D275" s="28"/>
      <c r="E275" s="28"/>
      <c r="F275" s="28"/>
      <c r="G275" s="28"/>
      <c r="H275" s="28"/>
    </row>
    <row r="276" spans="1:8" ht="26.25" customHeight="1" x14ac:dyDescent="0.15">
      <c r="A276" s="39"/>
      <c r="B276" s="41"/>
      <c r="C276" s="28"/>
      <c r="D276" s="28"/>
      <c r="E276" s="28"/>
      <c r="F276" s="28"/>
      <c r="G276" s="28"/>
      <c r="H276" s="28"/>
    </row>
    <row r="277" spans="1:8" ht="26.25" customHeight="1" x14ac:dyDescent="0.15">
      <c r="A277" s="39"/>
      <c r="B277" s="41"/>
      <c r="C277" s="28"/>
      <c r="D277" s="28"/>
      <c r="E277" s="28"/>
      <c r="F277" s="28"/>
      <c r="G277" s="28"/>
      <c r="H277" s="28"/>
    </row>
    <row r="278" spans="1:8" ht="26.25" customHeight="1" x14ac:dyDescent="0.15">
      <c r="A278" s="39"/>
      <c r="B278" s="41"/>
      <c r="C278" s="28"/>
      <c r="D278" s="28"/>
      <c r="E278" s="28"/>
      <c r="F278" s="28"/>
      <c r="G278" s="28"/>
      <c r="H278" s="28"/>
    </row>
    <row r="279" spans="1:8" ht="26.25" customHeight="1" x14ac:dyDescent="0.15">
      <c r="A279" s="39"/>
      <c r="B279" s="41"/>
      <c r="C279" s="28"/>
      <c r="D279" s="28"/>
      <c r="E279" s="28"/>
      <c r="F279" s="28"/>
      <c r="G279" s="28"/>
      <c r="H279" s="28"/>
    </row>
    <row r="280" spans="1:8" ht="26.25" customHeight="1" x14ac:dyDescent="0.15">
      <c r="A280" s="39"/>
      <c r="B280" s="41"/>
      <c r="C280" s="28"/>
      <c r="D280" s="28"/>
      <c r="E280" s="28"/>
      <c r="F280" s="28"/>
      <c r="G280" s="28"/>
      <c r="H280" s="28"/>
    </row>
    <row r="281" spans="1:8" ht="26.25" customHeight="1" x14ac:dyDescent="0.15">
      <c r="A281" s="39"/>
      <c r="B281" s="41"/>
      <c r="C281" s="28"/>
      <c r="D281" s="28"/>
      <c r="E281" s="28"/>
      <c r="F281" s="28"/>
      <c r="G281" s="28"/>
      <c r="H281" s="28"/>
    </row>
    <row r="282" spans="1:8" ht="26.25" customHeight="1" x14ac:dyDescent="0.15">
      <c r="A282" s="39"/>
      <c r="B282" s="41"/>
      <c r="C282" s="28"/>
      <c r="D282" s="28"/>
      <c r="E282" s="28"/>
      <c r="F282" s="28"/>
      <c r="G282" s="28"/>
      <c r="H282" s="28"/>
    </row>
    <row r="283" spans="1:8" ht="26.25" customHeight="1" x14ac:dyDescent="0.15">
      <c r="A283" s="39"/>
      <c r="B283" s="41"/>
      <c r="C283" s="28"/>
      <c r="D283" s="28"/>
      <c r="E283" s="28"/>
      <c r="F283" s="28"/>
      <c r="G283" s="28"/>
      <c r="H283" s="28"/>
    </row>
    <row r="284" spans="1:8" ht="26.25" customHeight="1" x14ac:dyDescent="0.15">
      <c r="A284" s="39"/>
      <c r="B284" s="41"/>
      <c r="C284" s="28"/>
      <c r="D284" s="28"/>
      <c r="E284" s="28"/>
      <c r="F284" s="28"/>
      <c r="G284" s="28"/>
      <c r="H284" s="28"/>
    </row>
    <row r="285" spans="1:8" ht="26.25" customHeight="1" x14ac:dyDescent="0.15">
      <c r="A285" s="39"/>
      <c r="B285" s="41"/>
      <c r="C285" s="28"/>
      <c r="D285" s="28"/>
      <c r="E285" s="28"/>
      <c r="F285" s="28"/>
      <c r="G285" s="28"/>
      <c r="H285" s="28"/>
    </row>
    <row r="286" spans="1:8" ht="26.25" customHeight="1" x14ac:dyDescent="0.15">
      <c r="A286" s="39"/>
      <c r="B286" s="41"/>
      <c r="C286" s="28"/>
      <c r="D286" s="28"/>
      <c r="E286" s="28"/>
      <c r="F286" s="28"/>
      <c r="G286" s="28"/>
      <c r="H286" s="28"/>
    </row>
    <row r="287" spans="1:8" ht="26.25" customHeight="1" x14ac:dyDescent="0.15">
      <c r="A287" s="39"/>
      <c r="B287" s="41"/>
      <c r="C287" s="28"/>
      <c r="D287" s="28"/>
      <c r="E287" s="28"/>
      <c r="F287" s="28"/>
      <c r="G287" s="28"/>
      <c r="H287" s="28"/>
    </row>
    <row r="288" spans="1:8" ht="26.25" customHeight="1" x14ac:dyDescent="0.15">
      <c r="A288" s="39"/>
      <c r="B288" s="41"/>
      <c r="C288" s="28"/>
      <c r="D288" s="28"/>
      <c r="E288" s="28"/>
      <c r="F288" s="28"/>
      <c r="G288" s="28"/>
      <c r="H288" s="28"/>
    </row>
    <row r="289" spans="1:8" ht="26.25" customHeight="1" x14ac:dyDescent="0.15">
      <c r="A289" s="39"/>
      <c r="B289" s="41"/>
      <c r="C289" s="28"/>
      <c r="D289" s="28"/>
      <c r="E289" s="28"/>
      <c r="F289" s="28"/>
      <c r="G289" s="28"/>
      <c r="H289" s="28"/>
    </row>
    <row r="290" spans="1:8" ht="26.25" customHeight="1" x14ac:dyDescent="0.15">
      <c r="A290" s="39"/>
      <c r="B290" s="41"/>
      <c r="C290" s="28"/>
      <c r="D290" s="28"/>
      <c r="E290" s="28"/>
      <c r="F290" s="28"/>
      <c r="G290" s="28"/>
      <c r="H290" s="28"/>
    </row>
    <row r="291" spans="1:8" ht="26.25" customHeight="1" x14ac:dyDescent="0.15">
      <c r="A291" s="39"/>
      <c r="B291" s="41"/>
      <c r="C291" s="28"/>
      <c r="D291" s="28"/>
      <c r="E291" s="28"/>
      <c r="F291" s="28"/>
      <c r="G291" s="28"/>
      <c r="H291" s="28"/>
    </row>
    <row r="292" spans="1:8" ht="26.25" customHeight="1" x14ac:dyDescent="0.15">
      <c r="A292" s="39"/>
      <c r="B292" s="41"/>
      <c r="C292" s="28"/>
      <c r="D292" s="28"/>
      <c r="E292" s="28"/>
      <c r="F292" s="28"/>
      <c r="G292" s="28"/>
      <c r="H292" s="28"/>
    </row>
    <row r="293" spans="1:8" ht="26.25" customHeight="1" x14ac:dyDescent="0.15">
      <c r="A293" s="39"/>
      <c r="B293" s="41"/>
      <c r="C293" s="28"/>
      <c r="D293" s="28"/>
      <c r="E293" s="28"/>
      <c r="F293" s="28"/>
      <c r="G293" s="28"/>
      <c r="H293" s="28"/>
    </row>
    <row r="294" spans="1:8" ht="26.25" customHeight="1" x14ac:dyDescent="0.15">
      <c r="A294" s="39"/>
      <c r="B294" s="41"/>
      <c r="C294" s="28"/>
      <c r="D294" s="28"/>
      <c r="E294" s="28"/>
      <c r="F294" s="28"/>
      <c r="G294" s="28"/>
      <c r="H294" s="28"/>
    </row>
    <row r="295" spans="1:8" ht="26.25" customHeight="1" x14ac:dyDescent="0.15">
      <c r="A295" s="39"/>
      <c r="B295" s="41"/>
      <c r="C295" s="28"/>
      <c r="D295" s="28"/>
      <c r="E295" s="28"/>
      <c r="F295" s="28"/>
      <c r="G295" s="28"/>
      <c r="H295" s="28"/>
    </row>
    <row r="296" spans="1:8" ht="26.25" customHeight="1" x14ac:dyDescent="0.15">
      <c r="A296" s="39"/>
      <c r="B296" s="41"/>
      <c r="C296" s="28"/>
      <c r="D296" s="28"/>
      <c r="E296" s="28"/>
      <c r="F296" s="28"/>
      <c r="G296" s="28"/>
      <c r="H296" s="28"/>
    </row>
    <row r="297" spans="1:8" ht="26.25" customHeight="1" x14ac:dyDescent="0.15">
      <c r="A297" s="39"/>
      <c r="B297" s="41"/>
      <c r="C297" s="28"/>
      <c r="D297" s="28"/>
      <c r="E297" s="28"/>
      <c r="F297" s="28"/>
      <c r="G297" s="28"/>
      <c r="H297" s="28"/>
    </row>
    <row r="298" spans="1:8" ht="26.25" customHeight="1" x14ac:dyDescent="0.15">
      <c r="A298" s="39"/>
      <c r="B298" s="41"/>
      <c r="C298" s="28"/>
      <c r="D298" s="28"/>
      <c r="E298" s="28"/>
      <c r="F298" s="28"/>
      <c r="G298" s="28"/>
      <c r="H298" s="28"/>
    </row>
    <row r="299" spans="1:8" ht="26.25" customHeight="1" x14ac:dyDescent="0.15">
      <c r="A299" s="39"/>
      <c r="B299" s="41"/>
      <c r="C299" s="28"/>
      <c r="D299" s="28"/>
      <c r="E299" s="28"/>
      <c r="F299" s="28"/>
      <c r="G299" s="28"/>
      <c r="H299" s="28"/>
    </row>
    <row r="300" spans="1:8" ht="26.25" customHeight="1" x14ac:dyDescent="0.15">
      <c r="A300" s="39"/>
      <c r="B300" s="41"/>
      <c r="C300" s="28"/>
      <c r="D300" s="28"/>
      <c r="E300" s="28"/>
      <c r="F300" s="28"/>
      <c r="G300" s="28"/>
      <c r="H300" s="28"/>
    </row>
    <row r="301" spans="1:8" ht="26.25" customHeight="1" x14ac:dyDescent="0.15">
      <c r="A301" s="39"/>
      <c r="B301" s="41"/>
      <c r="C301" s="28"/>
      <c r="D301" s="28"/>
      <c r="E301" s="28"/>
      <c r="F301" s="28"/>
      <c r="G301" s="28"/>
      <c r="H301" s="28"/>
    </row>
  </sheetData>
  <mergeCells count="17">
    <mergeCell ref="M1:N1"/>
    <mergeCell ref="O1:P1"/>
    <mergeCell ref="R1:R2"/>
    <mergeCell ref="S1:S2"/>
    <mergeCell ref="T1:T2"/>
    <mergeCell ref="L1:L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pageMargins left="0.511811024" right="0.511811024" top="0.78740157499999996" bottom="0.78740157499999996" header="0.31496062000000002" footer="0.31496062000000002"/>
  <pageSetup paperSize="9" scale="75" orientation="landscape" horizontalDpi="0" verticalDpi="0" r:id="rId1"/>
  <ignoredErrors>
    <ignoredError sqref="J58 J68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>
    <tabColor theme="8" tint="-0.499984740745262"/>
    <pageSetUpPr fitToPage="1"/>
  </sheetPr>
  <dimension ref="B1:AB33"/>
  <sheetViews>
    <sheetView showGridLines="0" zoomScale="80" zoomScaleNormal="80" workbookViewId="0">
      <pane xSplit="2" ySplit="2" topLeftCell="C3" activePane="bottomRight" state="frozen"/>
      <selection activeCell="H21" sqref="H21"/>
      <selection pane="topRight" activeCell="H21" sqref="H21"/>
      <selection pane="bottomLeft" activeCell="H21" sqref="H21"/>
      <selection pane="bottomRight" activeCell="B2" sqref="B2"/>
    </sheetView>
  </sheetViews>
  <sheetFormatPr defaultColWidth="9" defaultRowHeight="18" customHeight="1" x14ac:dyDescent="0.15"/>
  <cols>
    <col min="1" max="1" width="0.625" style="17" customWidth="1"/>
    <col min="2" max="2" width="35.5" style="17" bestFit="1" customWidth="1"/>
    <col min="3" max="3" width="14.125" style="73" customWidth="1"/>
    <col min="4" max="4" width="14.125" style="59" customWidth="1"/>
    <col min="5" max="5" width="14.125" style="73" customWidth="1"/>
    <col min="6" max="6" width="14.125" style="59" customWidth="1"/>
    <col min="7" max="7" width="14.125" style="73" customWidth="1"/>
    <col min="8" max="8" width="14.125" style="59" customWidth="1"/>
    <col min="9" max="9" width="14.125" style="73" customWidth="1"/>
    <col min="10" max="10" width="14.125" style="59" customWidth="1"/>
    <col min="11" max="11" width="14.125" style="73" customWidth="1"/>
    <col min="12" max="12" width="14.125" style="59" customWidth="1"/>
    <col min="13" max="13" width="14.125" style="73" customWidth="1"/>
    <col min="14" max="14" width="14.125" style="59" customWidth="1"/>
    <col min="15" max="15" width="14.125" style="73" customWidth="1"/>
    <col min="16" max="16" width="14.125" style="59" customWidth="1"/>
    <col min="17" max="17" width="14.125" style="73" customWidth="1"/>
    <col min="18" max="18" width="14.125" style="59" customWidth="1"/>
    <col min="19" max="19" width="14.125" style="73" customWidth="1"/>
    <col min="20" max="20" width="14.125" style="59" customWidth="1"/>
    <col min="21" max="21" width="14.125" style="73" customWidth="1"/>
    <col min="22" max="22" width="14.125" style="59" customWidth="1"/>
    <col min="23" max="23" width="14.125" style="73" customWidth="1"/>
    <col min="24" max="24" width="14.125" style="59" customWidth="1"/>
    <col min="25" max="25" width="14.125" style="73" customWidth="1"/>
    <col min="26" max="26" width="14.125" style="59" customWidth="1"/>
    <col min="27" max="27" width="0.625" style="17" customWidth="1"/>
    <col min="28" max="28" width="14.25" style="60" customWidth="1"/>
    <col min="29" max="16384" width="9" style="17"/>
  </cols>
  <sheetData>
    <row r="1" spans="2:28" ht="4.5" customHeight="1" thickBot="1" x14ac:dyDescent="0.2"/>
    <row r="2" spans="2:28" s="18" customFormat="1" ht="21.75" customHeight="1" thickBot="1" x14ac:dyDescent="0.2">
      <c r="B2" s="862" t="s">
        <v>694</v>
      </c>
      <c r="C2" s="863" t="s">
        <v>675</v>
      </c>
      <c r="D2" s="866" t="s">
        <v>395</v>
      </c>
      <c r="E2" s="864" t="s">
        <v>676</v>
      </c>
      <c r="F2" s="866" t="s">
        <v>395</v>
      </c>
      <c r="G2" s="863" t="s">
        <v>677</v>
      </c>
      <c r="H2" s="866" t="s">
        <v>395</v>
      </c>
      <c r="I2" s="864" t="s">
        <v>678</v>
      </c>
      <c r="J2" s="866" t="s">
        <v>395</v>
      </c>
      <c r="K2" s="863" t="s">
        <v>679</v>
      </c>
      <c r="L2" s="866" t="s">
        <v>395</v>
      </c>
      <c r="M2" s="864" t="s">
        <v>680</v>
      </c>
      <c r="N2" s="866" t="s">
        <v>395</v>
      </c>
      <c r="O2" s="863" t="s">
        <v>681</v>
      </c>
      <c r="P2" s="866" t="s">
        <v>395</v>
      </c>
      <c r="Q2" s="864" t="s">
        <v>682</v>
      </c>
      <c r="R2" s="866" t="s">
        <v>395</v>
      </c>
      <c r="S2" s="863" t="s">
        <v>683</v>
      </c>
      <c r="T2" s="866" t="s">
        <v>395</v>
      </c>
      <c r="U2" s="864" t="s">
        <v>684</v>
      </c>
      <c r="V2" s="866" t="s">
        <v>395</v>
      </c>
      <c r="W2" s="863" t="s">
        <v>685</v>
      </c>
      <c r="X2" s="866" t="s">
        <v>395</v>
      </c>
      <c r="Y2" s="864" t="s">
        <v>686</v>
      </c>
      <c r="Z2" s="866" t="s">
        <v>395</v>
      </c>
      <c r="AB2" s="865" t="s">
        <v>374</v>
      </c>
    </row>
    <row r="3" spans="2:28" ht="18" customHeight="1" x14ac:dyDescent="0.15">
      <c r="B3" s="20" t="s">
        <v>700</v>
      </c>
      <c r="C3" s="74">
        <f>'Receita-Despesa'!G43</f>
        <v>686779.71952333325</v>
      </c>
      <c r="D3" s="55">
        <f>IFERROR(C3/'Receita-Despesa'!$G$28,0)</f>
        <v>0.22690202248301797</v>
      </c>
      <c r="E3" s="80">
        <f>'Receita-Despesa'!H43</f>
        <v>685131.38657333329</v>
      </c>
      <c r="F3" s="57">
        <f>IFERROR(E3/'Receita-Despesa'!$H$28,0)</f>
        <v>0.22635743726966895</v>
      </c>
      <c r="G3" s="74">
        <f>'Receita-Despesa'!I43</f>
        <v>683913.05352333328</v>
      </c>
      <c r="H3" s="55">
        <f>IFERROR(G3/'Receita-Despesa'!$I$28,0)</f>
        <v>0.22595491776415011</v>
      </c>
      <c r="I3" s="80">
        <f>'Receita-Despesa'!J43</f>
        <v>725780.21215640008</v>
      </c>
      <c r="J3" s="55">
        <f>IFERROR(I3/'Receita-Despesa'!$I$28,0)</f>
        <v>0.23978721755316193</v>
      </c>
      <c r="K3" s="74">
        <f>'Receita-Despesa'!K43</f>
        <v>744538.2075414001</v>
      </c>
      <c r="L3" s="55">
        <f>IFERROR(K3/'Receita-Despesa'!$K$28,0)</f>
        <v>0.24598458618474833</v>
      </c>
      <c r="M3" s="80">
        <f>'Receita-Despesa'!L43</f>
        <v>752235.20575140009</v>
      </c>
      <c r="N3" s="55">
        <f>IFERROR(M3/'Receita-Despesa'!$L$28,0)</f>
        <v>0.24852756235490858</v>
      </c>
      <c r="O3" s="74">
        <f>'Receita-Despesa'!M43</f>
        <v>727940.21140140004</v>
      </c>
      <c r="P3" s="55">
        <f>IFERROR(O3/'Receita-Despesa'!$M$28,0)</f>
        <v>0.24050084986250334</v>
      </c>
      <c r="Q3" s="80">
        <f>'Receita-Despesa'!N43</f>
        <v>727940.21140140004</v>
      </c>
      <c r="R3" s="55">
        <f>IFERROR(Q3/'Receita-Despesa'!$N$28,0)</f>
        <v>0.24050084986250334</v>
      </c>
      <c r="S3" s="74">
        <f>'Receita-Despesa'!O43</f>
        <v>750945.20605140005</v>
      </c>
      <c r="T3" s="55">
        <f>IFERROR(S3/'Receita-Despesa'!$O$28,0)</f>
        <v>0.24810136523141801</v>
      </c>
      <c r="U3" s="80">
        <f>'Receita-Despesa'!P43</f>
        <v>739048.5421514</v>
      </c>
      <c r="V3" s="55">
        <f>IFERROR(U3/'Receita-Despesa'!$P$28,0)</f>
        <v>0.24417088064811635</v>
      </c>
      <c r="W3" s="74">
        <f>'Receita-Despesa'!Q43</f>
        <v>752235.20575140009</v>
      </c>
      <c r="X3" s="55">
        <f>IFERROR(W3/'Receita-Despesa'!$Q$28,0)</f>
        <v>0.24852756235490858</v>
      </c>
      <c r="Y3" s="80">
        <f>'Receita-Despesa'!R43</f>
        <v>744538.2075414001</v>
      </c>
      <c r="Z3" s="55">
        <f>IFERROR(Y3/'Receita-Despesa'!$R$28,0)</f>
        <v>0.24598458618474833</v>
      </c>
      <c r="AB3" s="61">
        <f t="shared" ref="AB3:AB8" si="0">SUM(C3,E3,G3,I3,K3,M3,O3,Q3,S3,U3,W3,Y3)</f>
        <v>8721025.3693676013</v>
      </c>
    </row>
    <row r="4" spans="2:28" ht="18" customHeight="1" x14ac:dyDescent="0.15">
      <c r="B4" s="69" t="s">
        <v>674</v>
      </c>
      <c r="C4" s="75">
        <f>'Receita-Despesa'!G57</f>
        <v>89281.363538033329</v>
      </c>
      <c r="D4" s="56">
        <f>IFERROR(C4/'Receita-Despesa'!$G$28,0)</f>
        <v>2.9497262922792339E-2</v>
      </c>
      <c r="E4" s="77">
        <f>'Receita-Despesa'!H57</f>
        <v>89067.080254533328</v>
      </c>
      <c r="F4" s="58">
        <f>IFERROR(E4/'Receita-Despesa'!$H$28,0)</f>
        <v>2.9426466845056964E-2</v>
      </c>
      <c r="G4" s="75">
        <f>'Receita-Despesa'!I57</f>
        <v>88908.696958033324</v>
      </c>
      <c r="H4" s="56">
        <f>IFERROR(G4/'Receita-Despesa'!$I$28,0)</f>
        <v>2.9374139309339513E-2</v>
      </c>
      <c r="I4" s="77">
        <f>'Receita-Despesa'!J57</f>
        <v>94351.42758033202</v>
      </c>
      <c r="J4" s="56">
        <f>IFERROR(I4/'Receita-Despesa'!$I$28,0)</f>
        <v>3.1172338281911054E-2</v>
      </c>
      <c r="K4" s="75">
        <f>'Receita-Despesa'!K57</f>
        <v>96789.966980382014</v>
      </c>
      <c r="L4" s="56">
        <f>IFERROR(K4/'Receita-Despesa'!$K$28,0)</f>
        <v>3.1977996204017284E-2</v>
      </c>
      <c r="M4" s="77">
        <f>'Receita-Despesa'!L57</f>
        <v>97790.576747682004</v>
      </c>
      <c r="N4" s="56">
        <f>IFERROR(M4/'Receita-Despesa'!$L$28,0)</f>
        <v>3.2308583106138114E-2</v>
      </c>
      <c r="O4" s="75">
        <f>'Receita-Despesa'!M57</f>
        <v>94632.227482182003</v>
      </c>
      <c r="P4" s="56">
        <f>IFERROR(O4/'Receita-Despesa'!$M$28,0)</f>
        <v>3.1265110482125436E-2</v>
      </c>
      <c r="Q4" s="77">
        <f>'Receita-Despesa'!N57</f>
        <v>94632.227482182003</v>
      </c>
      <c r="R4" s="56">
        <f>IFERROR(Q4/'Receita-Despesa'!$N$28,0)</f>
        <v>3.1265110482125436E-2</v>
      </c>
      <c r="S4" s="75">
        <f>'Receita-Despesa'!O57</f>
        <v>97622.876786681998</v>
      </c>
      <c r="T4" s="56">
        <f>IFERROR(S4/'Receita-Despesa'!$O$28,0)</f>
        <v>3.2253177480084341E-2</v>
      </c>
      <c r="U4" s="77">
        <f>'Receita-Despesa'!P57</f>
        <v>96076.310479681997</v>
      </c>
      <c r="V4" s="56">
        <f>IFERROR(U4/'Receita-Despesa'!$P$28,0)</f>
        <v>3.174221448425512E-2</v>
      </c>
      <c r="W4" s="75">
        <f>'Receita-Despesa'!Q57</f>
        <v>97790.576747682004</v>
      </c>
      <c r="X4" s="56">
        <f>IFERROR(W4/'Receita-Despesa'!$Q$28,0)</f>
        <v>3.2308583106138114E-2</v>
      </c>
      <c r="Y4" s="77">
        <f>'Receita-Despesa'!R57</f>
        <v>96789.966980382014</v>
      </c>
      <c r="Z4" s="56">
        <f>IFERROR(Y4/'Receita-Despesa'!$R$28,0)</f>
        <v>3.1977996204017284E-2</v>
      </c>
      <c r="AB4" s="62">
        <f t="shared" si="0"/>
        <v>1133733.298017788</v>
      </c>
    </row>
    <row r="5" spans="2:28" ht="18" customHeight="1" x14ac:dyDescent="0.15">
      <c r="B5" s="69" t="s">
        <v>716</v>
      </c>
      <c r="C5" s="75">
        <f>'Receita-Despesa'!G63</f>
        <v>550</v>
      </c>
      <c r="D5" s="56">
        <f>IFERROR(C5/'Receita-Despesa'!$G$28,0)</f>
        <v>1.8171199413441613E-4</v>
      </c>
      <c r="E5" s="77">
        <f>'Receita-Despesa'!H63</f>
        <v>550</v>
      </c>
      <c r="F5" s="58">
        <f>IFERROR(E5/'Receita-Despesa'!$H$28,0)</f>
        <v>1.8171199413441613E-4</v>
      </c>
      <c r="G5" s="75">
        <f>'Receita-Despesa'!I63</f>
        <v>550</v>
      </c>
      <c r="H5" s="56">
        <f>IFERROR(G5/'Receita-Despesa'!$I$28,0)</f>
        <v>1.8171199413441613E-4</v>
      </c>
      <c r="I5" s="77">
        <f>'Receita-Despesa'!J63</f>
        <v>550</v>
      </c>
      <c r="J5" s="56">
        <f>IFERROR(I5/'Receita-Despesa'!$I$28,0)</f>
        <v>1.8171199413441613E-4</v>
      </c>
      <c r="K5" s="75">
        <f>'Receita-Despesa'!K63</f>
        <v>550</v>
      </c>
      <c r="L5" s="56">
        <f>IFERROR(K5/'Receita-Despesa'!$K$28,0)</f>
        <v>1.8171199413441613E-4</v>
      </c>
      <c r="M5" s="77">
        <f>'Receita-Despesa'!L63</f>
        <v>550</v>
      </c>
      <c r="N5" s="56">
        <f>IFERROR(M5/'Receita-Despesa'!$L$28,0)</f>
        <v>1.8171199413441613E-4</v>
      </c>
      <c r="O5" s="75">
        <f>'Receita-Despesa'!M63</f>
        <v>550</v>
      </c>
      <c r="P5" s="56">
        <f>IFERROR(O5/'Receita-Despesa'!$M$28,0)</f>
        <v>1.8171199413441613E-4</v>
      </c>
      <c r="Q5" s="77">
        <f>'Receita-Despesa'!N63</f>
        <v>550</v>
      </c>
      <c r="R5" s="56">
        <f>IFERROR(Q5/'Receita-Despesa'!$N$28,0)</f>
        <v>1.8171199413441613E-4</v>
      </c>
      <c r="S5" s="75">
        <f>'Receita-Despesa'!O63</f>
        <v>550</v>
      </c>
      <c r="T5" s="56">
        <f>IFERROR(S5/'Receita-Despesa'!$O$28,0)</f>
        <v>1.8171199413441613E-4</v>
      </c>
      <c r="U5" s="77">
        <f>'Receita-Despesa'!P63</f>
        <v>550</v>
      </c>
      <c r="V5" s="56">
        <f>IFERROR(U5/'Receita-Despesa'!$P$28,0)</f>
        <v>1.8171199413441613E-4</v>
      </c>
      <c r="W5" s="75">
        <f>'Receita-Despesa'!Q63</f>
        <v>550</v>
      </c>
      <c r="X5" s="56">
        <f>IFERROR(W5/'Receita-Despesa'!$Q$28,0)</f>
        <v>1.8171199413441613E-4</v>
      </c>
      <c r="Y5" s="77">
        <f>'Receita-Despesa'!R63</f>
        <v>550</v>
      </c>
      <c r="Z5" s="56">
        <f>IFERROR(Y5/'Receita-Despesa'!$R$28,0)</f>
        <v>1.8171199413441613E-4</v>
      </c>
      <c r="AB5" s="62">
        <f t="shared" si="0"/>
        <v>6600</v>
      </c>
    </row>
    <row r="6" spans="2:28" ht="18" customHeight="1" x14ac:dyDescent="0.15">
      <c r="B6" s="69" t="s">
        <v>687</v>
      </c>
      <c r="C6" s="75">
        <f>'Receita-Despesa'!G197</f>
        <v>0</v>
      </c>
      <c r="D6" s="56">
        <f>IFERROR(C6/'Receita-Despesa'!$G$28,0)</f>
        <v>0</v>
      </c>
      <c r="E6" s="77">
        <f>'Receita-Despesa'!H197</f>
        <v>0</v>
      </c>
      <c r="F6" s="58">
        <f>IFERROR(E6/'Receita-Despesa'!$H$28,0)</f>
        <v>0</v>
      </c>
      <c r="G6" s="75">
        <f>'Receita-Despesa'!I197</f>
        <v>0</v>
      </c>
      <c r="H6" s="56">
        <f>IFERROR(G6/'Receita-Despesa'!$I$28,0)</f>
        <v>0</v>
      </c>
      <c r="I6" s="77">
        <f>'Receita-Despesa'!J197</f>
        <v>0</v>
      </c>
      <c r="J6" s="56">
        <f>IFERROR(I6/'Receita-Despesa'!$I$28,0)</f>
        <v>0</v>
      </c>
      <c r="K6" s="75">
        <f>'Receita-Despesa'!K197</f>
        <v>0</v>
      </c>
      <c r="L6" s="56">
        <f>IFERROR(K6/'Receita-Despesa'!$K$28,0)</f>
        <v>0</v>
      </c>
      <c r="M6" s="77">
        <f>'Receita-Despesa'!L197</f>
        <v>0</v>
      </c>
      <c r="N6" s="56">
        <f>IFERROR(M6/'Receita-Despesa'!$L$28,0)</f>
        <v>0</v>
      </c>
      <c r="O6" s="75">
        <f>'Receita-Despesa'!M197</f>
        <v>0</v>
      </c>
      <c r="P6" s="56">
        <f>IFERROR(O6/'Receita-Despesa'!$M$28,0)</f>
        <v>0</v>
      </c>
      <c r="Q6" s="77">
        <f>'Receita-Despesa'!N197</f>
        <v>0</v>
      </c>
      <c r="R6" s="56">
        <f>IFERROR(Q6/'Receita-Despesa'!$N$28,0)</f>
        <v>0</v>
      </c>
      <c r="S6" s="75">
        <f>'Receita-Despesa'!O197</f>
        <v>0</v>
      </c>
      <c r="T6" s="56">
        <f>IFERROR(S6/'Receita-Despesa'!$O$28,0)</f>
        <v>0</v>
      </c>
      <c r="U6" s="77">
        <f>'Receita-Despesa'!P197</f>
        <v>0</v>
      </c>
      <c r="V6" s="56">
        <f>IFERROR(U6/'Receita-Despesa'!$P$28,0)</f>
        <v>0</v>
      </c>
      <c r="W6" s="75">
        <f>'Receita-Despesa'!Q197</f>
        <v>0</v>
      </c>
      <c r="X6" s="56">
        <f>IFERROR(W6/'Receita-Despesa'!$Q$28,0)</f>
        <v>0</v>
      </c>
      <c r="Y6" s="77">
        <f>'Receita-Despesa'!R197</f>
        <v>0</v>
      </c>
      <c r="Z6" s="56">
        <f>IFERROR(Y6/'Receita-Despesa'!$R$28,0)</f>
        <v>0</v>
      </c>
      <c r="AB6" s="62">
        <f t="shared" si="0"/>
        <v>0</v>
      </c>
    </row>
    <row r="7" spans="2:28" ht="18" customHeight="1" x14ac:dyDescent="0.15">
      <c r="B7" s="71" t="s">
        <v>704</v>
      </c>
      <c r="C7" s="76">
        <f>SUM(C3:C6)</f>
        <v>776611.08306136657</v>
      </c>
      <c r="D7" s="867">
        <f>IFERROR(C7/'Receita-Despesa'!$G$28,0)</f>
        <v>0.25658099739994472</v>
      </c>
      <c r="E7" s="76">
        <f t="shared" ref="E7:Y7" si="1">SUM(E3:E6)</f>
        <v>774748.46682786662</v>
      </c>
      <c r="F7" s="867">
        <f>IFERROR(E7/'Receita-Despesa'!$H$28,0)</f>
        <v>0.25596561610886032</v>
      </c>
      <c r="G7" s="76">
        <f t="shared" si="1"/>
        <v>773371.75048136665</v>
      </c>
      <c r="H7" s="867">
        <f>IFERROR(G7/'Receita-Despesa'!$I$28,0)</f>
        <v>0.25551076906762404</v>
      </c>
      <c r="I7" s="76">
        <f t="shared" si="1"/>
        <v>820681.63973673212</v>
      </c>
      <c r="J7" s="867">
        <f>IFERROR(I7/'Receita-Despesa'!$I$28,0)</f>
        <v>0.27114126782920739</v>
      </c>
      <c r="K7" s="76">
        <f t="shared" si="1"/>
        <v>841878.17452178209</v>
      </c>
      <c r="L7" s="867">
        <f>IFERROR(K7/'Receita-Despesa'!$K$28,0)</f>
        <v>0.27814429438290006</v>
      </c>
      <c r="M7" s="76">
        <f t="shared" si="1"/>
        <v>850575.78249908215</v>
      </c>
      <c r="N7" s="867">
        <f>IFERROR(M7/'Receita-Despesa'!$L$28,0)</f>
        <v>0.28101785745518115</v>
      </c>
      <c r="O7" s="76">
        <f t="shared" si="1"/>
        <v>823122.43888358201</v>
      </c>
      <c r="P7" s="867">
        <f>IFERROR(O7/'Receita-Despesa'!$M$28,0)</f>
        <v>0.27194767233876316</v>
      </c>
      <c r="Q7" s="76">
        <f t="shared" si="1"/>
        <v>823122.43888358201</v>
      </c>
      <c r="R7" s="867">
        <f>IFERROR(Q7/'Receita-Despesa'!$N$28,0)</f>
        <v>0.27194767233876316</v>
      </c>
      <c r="S7" s="76">
        <f t="shared" si="1"/>
        <v>849118.08283808199</v>
      </c>
      <c r="T7" s="867">
        <f>IFERROR(S7/'Receita-Despesa'!$O$28,0)</f>
        <v>0.28053625470563676</v>
      </c>
      <c r="U7" s="76">
        <f t="shared" si="1"/>
        <v>835674.85263108206</v>
      </c>
      <c r="V7" s="867">
        <f>IFERROR(U7/'Receita-Despesa'!$P$28,0)</f>
        <v>0.27609480712650591</v>
      </c>
      <c r="W7" s="76">
        <f t="shared" si="1"/>
        <v>850575.78249908215</v>
      </c>
      <c r="X7" s="867">
        <f>IFERROR(W7/'Receita-Despesa'!$Q$28,0)</f>
        <v>0.28101785745518115</v>
      </c>
      <c r="Y7" s="76">
        <f t="shared" si="1"/>
        <v>841878.17452178209</v>
      </c>
      <c r="Z7" s="867">
        <f>IFERROR(Y7/'Receita-Despesa'!$R$28,0)</f>
        <v>0.27814429438290006</v>
      </c>
      <c r="AB7" s="63">
        <f t="shared" si="0"/>
        <v>9861358.6673853882</v>
      </c>
    </row>
    <row r="8" spans="2:28" s="84" customFormat="1" ht="18" customHeight="1" x14ac:dyDescent="0.15">
      <c r="B8" s="83" t="s">
        <v>695</v>
      </c>
      <c r="C8" s="1493">
        <f>'Receita-Despesa'!G$28*35%</f>
        <v>1059368.7054999999</v>
      </c>
      <c r="D8" s="1494"/>
      <c r="E8" s="1493">
        <f>'Receita-Despesa'!H$28*35%</f>
        <v>1059368.7054999999</v>
      </c>
      <c r="F8" s="1495"/>
      <c r="G8" s="1493">
        <f>'Receita-Despesa'!I$28*35%</f>
        <v>1059368.7054999999</v>
      </c>
      <c r="H8" s="1494"/>
      <c r="I8" s="1495">
        <f>'Receita-Despesa'!J$28*35%</f>
        <v>1059368.7054999999</v>
      </c>
      <c r="J8" s="1495"/>
      <c r="K8" s="1493">
        <f>'Receita-Despesa'!K$28*35%</f>
        <v>1059368.7054999999</v>
      </c>
      <c r="L8" s="1494"/>
      <c r="M8" s="1495">
        <f>'Receita-Despesa'!L$28*35%</f>
        <v>1059368.7054999999</v>
      </c>
      <c r="N8" s="1495"/>
      <c r="O8" s="1493">
        <f>'Receita-Despesa'!M$28*35%</f>
        <v>1059368.7054999999</v>
      </c>
      <c r="P8" s="1494"/>
      <c r="Q8" s="1495">
        <f>'Receita-Despesa'!N$28*35%</f>
        <v>1059368.7054999999</v>
      </c>
      <c r="R8" s="1495"/>
      <c r="S8" s="1493">
        <f>'Receita-Despesa'!O$28*35%</f>
        <v>1059368.7054999999</v>
      </c>
      <c r="T8" s="1494"/>
      <c r="U8" s="1495">
        <f>'Receita-Despesa'!P$28*35%</f>
        <v>1059368.7054999999</v>
      </c>
      <c r="V8" s="1495"/>
      <c r="W8" s="1493">
        <f>'Receita-Despesa'!Q$28*35%</f>
        <v>1059368.7054999999</v>
      </c>
      <c r="X8" s="1494"/>
      <c r="Y8" s="1495">
        <f>'Receita-Despesa'!R$28*35%</f>
        <v>1059368.7054999999</v>
      </c>
      <c r="Z8" s="1494"/>
      <c r="AB8" s="64">
        <f t="shared" si="0"/>
        <v>12712424.465999996</v>
      </c>
    </row>
    <row r="9" spans="2:28" ht="5.0999999999999996" customHeight="1" thickBot="1" x14ac:dyDescent="0.2">
      <c r="B9" s="19"/>
      <c r="C9" s="77"/>
      <c r="D9" s="58"/>
      <c r="E9" s="77"/>
      <c r="F9" s="58"/>
      <c r="G9" s="77"/>
      <c r="H9" s="58"/>
      <c r="I9" s="77"/>
      <c r="J9" s="58"/>
      <c r="K9" s="77"/>
      <c r="L9" s="58"/>
      <c r="M9" s="77"/>
      <c r="N9" s="58"/>
      <c r="O9" s="77"/>
      <c r="P9" s="58"/>
      <c r="Q9" s="77"/>
      <c r="R9" s="58"/>
      <c r="S9" s="77"/>
      <c r="T9" s="58"/>
      <c r="U9" s="77"/>
      <c r="V9" s="58"/>
      <c r="W9" s="77"/>
      <c r="X9" s="58"/>
      <c r="Y9" s="77"/>
      <c r="Z9" s="58"/>
      <c r="AB9" s="65"/>
    </row>
    <row r="10" spans="2:28" ht="21.75" customHeight="1" x14ac:dyDescent="0.15">
      <c r="B10" s="20" t="s">
        <v>689</v>
      </c>
      <c r="C10" s="74">
        <f>'Receita-Despesa'!G120</f>
        <v>1096961.19</v>
      </c>
      <c r="D10" s="55">
        <f>IFERROR(C10/'Receita-Despesa'!$G$28,0)</f>
        <v>0.36242000967811294</v>
      </c>
      <c r="E10" s="80">
        <f>'Receita-Despesa'!H120</f>
        <v>1096961.19</v>
      </c>
      <c r="F10" s="55">
        <f>IFERROR(E10/'Receita-Despesa'!$H$28,0)</f>
        <v>0.36242000967811294</v>
      </c>
      <c r="G10" s="74">
        <f>'Receita-Despesa'!I120</f>
        <v>1096961.19</v>
      </c>
      <c r="H10" s="55">
        <f>IFERROR(G10/'Receita-Despesa'!$I$28,0)</f>
        <v>0.36242000967811294</v>
      </c>
      <c r="I10" s="80">
        <f>'Receita-Despesa'!J120</f>
        <v>1096961.19</v>
      </c>
      <c r="J10" s="55">
        <f>IFERROR(I10/'Receita-Despesa'!$I$28,0)</f>
        <v>0.36242000967811294</v>
      </c>
      <c r="K10" s="74">
        <f>'Receita-Despesa'!K120</f>
        <v>1096961.19</v>
      </c>
      <c r="L10" s="55">
        <f>IFERROR(K10/'Receita-Despesa'!$K$28,0)</f>
        <v>0.36242000967811294</v>
      </c>
      <c r="M10" s="80">
        <f>'Receita-Despesa'!L120</f>
        <v>1096961.19</v>
      </c>
      <c r="N10" s="55">
        <f>IFERROR(M10/'Receita-Despesa'!$L$28,0)</f>
        <v>0.36242000967811294</v>
      </c>
      <c r="O10" s="74">
        <f>'Receita-Despesa'!M120</f>
        <v>1096961.19</v>
      </c>
      <c r="P10" s="55">
        <f>IFERROR(O10/'Receita-Despesa'!$M$28,0)</f>
        <v>0.36242000967811294</v>
      </c>
      <c r="Q10" s="80">
        <f>'Receita-Despesa'!N120</f>
        <v>1096961.19</v>
      </c>
      <c r="R10" s="55">
        <f>IFERROR(Q10/'Receita-Despesa'!$N$28,0)</f>
        <v>0.36242000967811294</v>
      </c>
      <c r="S10" s="74">
        <f>'Receita-Despesa'!O120</f>
        <v>1096961.19</v>
      </c>
      <c r="T10" s="55">
        <f>IFERROR(S10/'Receita-Despesa'!$O$28,0)</f>
        <v>0.36242000967811294</v>
      </c>
      <c r="U10" s="80">
        <f>'Receita-Despesa'!P120</f>
        <v>1096961.19</v>
      </c>
      <c r="V10" s="55">
        <f>IFERROR(U10/'Receita-Despesa'!$P$28,0)</f>
        <v>0.36242000967811294</v>
      </c>
      <c r="W10" s="74">
        <f>'Receita-Despesa'!Q120</f>
        <v>1096961.19</v>
      </c>
      <c r="X10" s="55">
        <f>IFERROR(W10/'Receita-Despesa'!$Q$28,0)</f>
        <v>0.36242000967811294</v>
      </c>
      <c r="Y10" s="80">
        <f>'Receita-Despesa'!R120</f>
        <v>1096961.19</v>
      </c>
      <c r="Z10" s="55">
        <f>IFERROR(Y10/'Receita-Despesa'!$R$28,0)</f>
        <v>0.36242000967811294</v>
      </c>
      <c r="AB10" s="61">
        <f>SUM(C10,E10,G10,I10,K10,M10,O10,Q10,S10,U10,W10,Y10)</f>
        <v>13163534.279999996</v>
      </c>
    </row>
    <row r="11" spans="2:28" s="84" customFormat="1" ht="21.75" customHeight="1" x14ac:dyDescent="0.15">
      <c r="B11" s="85" t="s">
        <v>695</v>
      </c>
      <c r="C11" s="1493">
        <f>'Receita-Despesa'!G$28*35%</f>
        <v>1059368.7054999999</v>
      </c>
      <c r="D11" s="1494"/>
      <c r="E11" s="1493">
        <f>'Receita-Despesa'!H$28*35%</f>
        <v>1059368.7054999999</v>
      </c>
      <c r="F11" s="1494"/>
      <c r="G11" s="1493">
        <f>'Receita-Despesa'!I$28*35%</f>
        <v>1059368.7054999999</v>
      </c>
      <c r="H11" s="1494"/>
      <c r="I11" s="1493">
        <f>'Receita-Despesa'!J$28*35%</f>
        <v>1059368.7054999999</v>
      </c>
      <c r="J11" s="1494"/>
      <c r="K11" s="1493">
        <f>'Receita-Despesa'!K$28*35%</f>
        <v>1059368.7054999999</v>
      </c>
      <c r="L11" s="1494"/>
      <c r="M11" s="1493">
        <f>'Receita-Despesa'!L$28*35%</f>
        <v>1059368.7054999999</v>
      </c>
      <c r="N11" s="1494"/>
      <c r="O11" s="1493">
        <f>'Receita-Despesa'!M$28*35%</f>
        <v>1059368.7054999999</v>
      </c>
      <c r="P11" s="1494"/>
      <c r="Q11" s="1493">
        <f>'Receita-Despesa'!N$28*35%</f>
        <v>1059368.7054999999</v>
      </c>
      <c r="R11" s="1494"/>
      <c r="S11" s="1493">
        <f>'Receita-Despesa'!O$28*35%</f>
        <v>1059368.7054999999</v>
      </c>
      <c r="T11" s="1494"/>
      <c r="U11" s="1493">
        <f>'Receita-Despesa'!P$28*35%</f>
        <v>1059368.7054999999</v>
      </c>
      <c r="V11" s="1494"/>
      <c r="W11" s="1493">
        <f>'Receita-Despesa'!Q$28*35%</f>
        <v>1059368.7054999999</v>
      </c>
      <c r="X11" s="1494"/>
      <c r="Y11" s="1493">
        <f>'Receita-Despesa'!R$28*35%</f>
        <v>1059368.7054999999</v>
      </c>
      <c r="Z11" s="1494"/>
      <c r="AB11" s="64">
        <f>SUM(C11,E11,G11,I11,K11,M11,O11,Q11,S11,U11,W11,Y11)</f>
        <v>12712424.465999996</v>
      </c>
    </row>
    <row r="12" spans="2:28" ht="5.0999999999999996" customHeight="1" thickBot="1" x14ac:dyDescent="0.2">
      <c r="B12" s="19"/>
      <c r="C12" s="77"/>
      <c r="D12" s="58"/>
      <c r="E12" s="77"/>
      <c r="F12" s="58"/>
      <c r="G12" s="77"/>
      <c r="H12" s="58"/>
      <c r="I12" s="77"/>
      <c r="J12" s="58"/>
      <c r="K12" s="77"/>
      <c r="L12" s="58"/>
      <c r="M12" s="77"/>
      <c r="N12" s="58"/>
      <c r="O12" s="77"/>
      <c r="P12" s="58"/>
      <c r="Q12" s="77"/>
      <c r="R12" s="58"/>
      <c r="S12" s="77"/>
      <c r="T12" s="58"/>
      <c r="U12" s="77"/>
      <c r="V12" s="58"/>
      <c r="W12" s="77"/>
      <c r="X12" s="58"/>
      <c r="Y12" s="77"/>
      <c r="Z12" s="58"/>
      <c r="AB12" s="65"/>
    </row>
    <row r="13" spans="2:28" ht="18" customHeight="1" x14ac:dyDescent="0.15">
      <c r="B13" s="20" t="s">
        <v>688</v>
      </c>
      <c r="C13" s="74">
        <f>'Receita-Despesa'!G69</f>
        <v>187530.53149999998</v>
      </c>
      <c r="D13" s="55">
        <f>IFERROR(C13/'Receita-Despesa'!$G$28,0)</f>
        <v>6.1957357890821699E-2</v>
      </c>
      <c r="E13" s="80">
        <f>'Receita-Despesa'!H69</f>
        <v>180793.83850000001</v>
      </c>
      <c r="F13" s="57">
        <f>IFERROR(E13/'Receita-Despesa'!$H$28,0)</f>
        <v>5.9731652583728326E-2</v>
      </c>
      <c r="G13" s="74">
        <f>'Receita-Despesa'!I69</f>
        <v>186480.53149999998</v>
      </c>
      <c r="H13" s="55">
        <f>IFERROR(G13/'Receita-Despesa'!$I$28,0)</f>
        <v>6.1610453174746907E-2</v>
      </c>
      <c r="I13" s="80">
        <f>'Receita-Despesa'!J69</f>
        <v>188265.5</v>
      </c>
      <c r="J13" s="55">
        <f>IFERROR(I13/'Receita-Despesa'!$I$28,0)</f>
        <v>6.2200180784932578E-2</v>
      </c>
      <c r="K13" s="74">
        <f>'Receita-Despesa'!K69</f>
        <v>185964.53149999998</v>
      </c>
      <c r="L13" s="55">
        <f>IFERROR(K13/'Receita-Despesa'!$K$28,0)</f>
        <v>6.1439974285704434E-2</v>
      </c>
      <c r="M13" s="80">
        <f>'Receita-Despesa'!L69</f>
        <v>185723.5</v>
      </c>
      <c r="N13" s="57">
        <f>IFERROR(M13/'Receita-Despesa'!$L$28,0)</f>
        <v>6.1360340986587693E-2</v>
      </c>
      <c r="O13" s="74">
        <f>'Receita-Despesa'!M69</f>
        <v>189296.53149999998</v>
      </c>
      <c r="P13" s="55">
        <f>IFERROR(O13/'Receita-Despesa'!$M$28,0)</f>
        <v>6.2540818584715122E-2</v>
      </c>
      <c r="Q13" s="80">
        <f>'Receita-Despesa'!N69</f>
        <v>191661.53149999998</v>
      </c>
      <c r="R13" s="57">
        <f>IFERROR(Q13/'Receita-Despesa'!$N$28,0)</f>
        <v>6.3322180159493105E-2</v>
      </c>
      <c r="S13" s="74">
        <f>'Receita-Despesa'!O69</f>
        <v>189924.5</v>
      </c>
      <c r="T13" s="55">
        <f>IFERROR(S13/'Receita-Despesa'!$O$28,0)</f>
        <v>6.2748290236330759E-2</v>
      </c>
      <c r="U13" s="80">
        <f>'Receita-Despesa'!P69</f>
        <v>192147.53149999998</v>
      </c>
      <c r="V13" s="57">
        <f>IFERROR(U13/'Receita-Despesa'!$P$28,0)</f>
        <v>6.3482747485219149E-2</v>
      </c>
      <c r="W13" s="74">
        <f>'Receita-Despesa'!Q69</f>
        <v>189924.5</v>
      </c>
      <c r="X13" s="55">
        <f>IFERROR(W13/'Receita-Despesa'!$Q$28,0)</f>
        <v>6.2748290236330759E-2</v>
      </c>
      <c r="Y13" s="80">
        <f>'Receita-Despesa'!R69</f>
        <v>192147.53149999998</v>
      </c>
      <c r="Z13" s="55">
        <f>IFERROR(Y13/'Receita-Despesa'!$R$28,0)</f>
        <v>6.3482747485219149E-2</v>
      </c>
      <c r="AB13" s="66">
        <f t="shared" ref="AB13:AB19" si="2">SUM(C13,E13,G13,I13,K13,M13,O13,Q13,S13,U13,W13,Y13)</f>
        <v>2259860.5589999999</v>
      </c>
    </row>
    <row r="14" spans="2:28" ht="18" customHeight="1" x14ac:dyDescent="0.15">
      <c r="B14" s="69" t="s">
        <v>587</v>
      </c>
      <c r="C14" s="75">
        <f>'Receita-Despesa'!G160</f>
        <v>125000</v>
      </c>
      <c r="D14" s="56">
        <f>IFERROR(C14/'Receita-Despesa'!$G$28,0)</f>
        <v>4.1298180485094572E-2</v>
      </c>
      <c r="E14" s="77">
        <f>'Receita-Despesa'!H160</f>
        <v>125000</v>
      </c>
      <c r="F14" s="58">
        <f>IFERROR(E14/'Receita-Despesa'!$H$28,0)</f>
        <v>4.1298180485094572E-2</v>
      </c>
      <c r="G14" s="75">
        <f>'Receita-Despesa'!I160</f>
        <v>125000</v>
      </c>
      <c r="H14" s="56">
        <f>IFERROR(G14/'Receita-Despesa'!$I$28,0)</f>
        <v>4.1298180485094572E-2</v>
      </c>
      <c r="I14" s="77">
        <f>'Receita-Despesa'!J160</f>
        <v>125000</v>
      </c>
      <c r="J14" s="56">
        <f>IFERROR(I14/'Receita-Despesa'!$I$28,0)</f>
        <v>4.1298180485094572E-2</v>
      </c>
      <c r="K14" s="75">
        <f>'Receita-Despesa'!K160</f>
        <v>125000</v>
      </c>
      <c r="L14" s="56">
        <f>IFERROR(K14/'Receita-Despesa'!$K$28,0)</f>
        <v>4.1298180485094572E-2</v>
      </c>
      <c r="M14" s="77">
        <f>'Receita-Despesa'!L160</f>
        <v>125000</v>
      </c>
      <c r="N14" s="58">
        <f>IFERROR(M14/'Receita-Despesa'!$L$28,0)</f>
        <v>4.1298180485094572E-2</v>
      </c>
      <c r="O14" s="75">
        <f>'Receita-Despesa'!M160</f>
        <v>125000</v>
      </c>
      <c r="P14" s="56">
        <f>IFERROR(O14/'Receita-Despesa'!$M$28,0)</f>
        <v>4.1298180485094572E-2</v>
      </c>
      <c r="Q14" s="77">
        <f>'Receita-Despesa'!N160</f>
        <v>125000</v>
      </c>
      <c r="R14" s="58">
        <f>IFERROR(Q14/'Receita-Despesa'!$N$28,0)</f>
        <v>4.1298180485094572E-2</v>
      </c>
      <c r="S14" s="75">
        <f>'Receita-Despesa'!O160</f>
        <v>125000</v>
      </c>
      <c r="T14" s="56">
        <f>IFERROR(S14/'Receita-Despesa'!$O$28,0)</f>
        <v>4.1298180485094572E-2</v>
      </c>
      <c r="U14" s="77">
        <f>'Receita-Despesa'!P160</f>
        <v>125000</v>
      </c>
      <c r="V14" s="58">
        <f>IFERROR(U14/'Receita-Despesa'!$P$28,0)</f>
        <v>4.1298180485094572E-2</v>
      </c>
      <c r="W14" s="75">
        <f>'Receita-Despesa'!Q160</f>
        <v>125000</v>
      </c>
      <c r="X14" s="56">
        <f>IFERROR(W14/'Receita-Despesa'!$Q$28,0)</f>
        <v>4.1298180485094572E-2</v>
      </c>
      <c r="Y14" s="77">
        <f>'Receita-Despesa'!R160</f>
        <v>125000</v>
      </c>
      <c r="Z14" s="56">
        <f>IFERROR(Y14/'Receita-Despesa'!$R$28,0)</f>
        <v>4.1298180485094572E-2</v>
      </c>
      <c r="AB14" s="67">
        <f t="shared" si="2"/>
        <v>1500000</v>
      </c>
    </row>
    <row r="15" spans="2:28" ht="18" customHeight="1" x14ac:dyDescent="0.15">
      <c r="B15" s="69" t="s">
        <v>703</v>
      </c>
      <c r="C15" s="75">
        <f>'Receita-Despesa'!G181</f>
        <v>0</v>
      </c>
      <c r="D15" s="56">
        <f>IFERROR(C15/'Receita-Despesa'!$G$28,0)</f>
        <v>0</v>
      </c>
      <c r="E15" s="77">
        <f>'Receita-Despesa'!H181</f>
        <v>0</v>
      </c>
      <c r="F15" s="58">
        <f>IFERROR(E15/'Receita-Despesa'!$H$28,0)</f>
        <v>0</v>
      </c>
      <c r="G15" s="75">
        <f>'Receita-Despesa'!I181</f>
        <v>0</v>
      </c>
      <c r="H15" s="56">
        <f>IFERROR(G15/'Receita-Despesa'!$I$28,0)</f>
        <v>0</v>
      </c>
      <c r="I15" s="77">
        <f>'Receita-Despesa'!J181</f>
        <v>0</v>
      </c>
      <c r="J15" s="56">
        <f>IFERROR(I15/'Receita-Despesa'!$I$28,0)</f>
        <v>0</v>
      </c>
      <c r="K15" s="75">
        <f>'Receita-Despesa'!K181</f>
        <v>0</v>
      </c>
      <c r="L15" s="56">
        <f>IFERROR(K15/'Receita-Despesa'!$K$28,0)</f>
        <v>0</v>
      </c>
      <c r="M15" s="77">
        <f>'Receita-Despesa'!L181</f>
        <v>0</v>
      </c>
      <c r="N15" s="58">
        <f>IFERROR(M15/'Receita-Despesa'!$L$28,0)</f>
        <v>0</v>
      </c>
      <c r="O15" s="75">
        <f>'Receita-Despesa'!M181</f>
        <v>0</v>
      </c>
      <c r="P15" s="56">
        <f>IFERROR(O15/'Receita-Despesa'!$M$28,0)</f>
        <v>0</v>
      </c>
      <c r="Q15" s="77">
        <f>'Receita-Despesa'!N181</f>
        <v>0</v>
      </c>
      <c r="R15" s="58">
        <f>IFERROR(Q15/'Receita-Despesa'!$N$28,0)</f>
        <v>0</v>
      </c>
      <c r="S15" s="75">
        <f>'Receita-Despesa'!O181</f>
        <v>0</v>
      </c>
      <c r="T15" s="56">
        <f>IFERROR(S15/'Receita-Despesa'!$O$28,0)</f>
        <v>0</v>
      </c>
      <c r="U15" s="77">
        <f>'Receita-Despesa'!P181</f>
        <v>0</v>
      </c>
      <c r="V15" s="58">
        <f>IFERROR(U15/'Receita-Despesa'!$P$28,0)</f>
        <v>0</v>
      </c>
      <c r="W15" s="75">
        <f>'Receita-Despesa'!Q181</f>
        <v>0</v>
      </c>
      <c r="X15" s="56">
        <f>IFERROR(W15/'Receita-Despesa'!$Q$28,0)</f>
        <v>0</v>
      </c>
      <c r="Y15" s="77">
        <f>'Receita-Despesa'!R181</f>
        <v>0</v>
      </c>
      <c r="Z15" s="56">
        <f>IFERROR(Y15/'Receita-Despesa'!$R$28,0)</f>
        <v>0</v>
      </c>
      <c r="AB15" s="67">
        <f t="shared" si="2"/>
        <v>0</v>
      </c>
    </row>
    <row r="16" spans="2:28" ht="18" customHeight="1" x14ac:dyDescent="0.15">
      <c r="B16" s="69" t="s">
        <v>707</v>
      </c>
      <c r="C16" s="75">
        <f>'Receita-Despesa'!G198</f>
        <v>49800</v>
      </c>
      <c r="D16" s="56">
        <f>IFERROR(C16/'Receita-Despesa'!$G$28,0)</f>
        <v>1.6453195105261678E-2</v>
      </c>
      <c r="E16" s="77">
        <f>'Receita-Despesa'!H198</f>
        <v>46800</v>
      </c>
      <c r="F16" s="58">
        <f>IFERROR(E16/'Receita-Despesa'!$H$28,0)</f>
        <v>1.5462038773619409E-2</v>
      </c>
      <c r="G16" s="75">
        <f>'Receita-Despesa'!I198</f>
        <v>46800</v>
      </c>
      <c r="H16" s="56">
        <f>IFERROR(G16/'Receita-Despesa'!$I$28,0)</f>
        <v>1.5462038773619409E-2</v>
      </c>
      <c r="I16" s="77">
        <f>'Receita-Despesa'!J198</f>
        <v>46800</v>
      </c>
      <c r="J16" s="56">
        <f>IFERROR(I16/'Receita-Despesa'!$I$28,0)</f>
        <v>1.5462038773619409E-2</v>
      </c>
      <c r="K16" s="75">
        <f>'Receita-Despesa'!K198</f>
        <v>46800</v>
      </c>
      <c r="L16" s="56">
        <f>IFERROR(K16/'Receita-Despesa'!$K$28,0)</f>
        <v>1.5462038773619409E-2</v>
      </c>
      <c r="M16" s="77">
        <f>'Receita-Despesa'!L198</f>
        <v>45100</v>
      </c>
      <c r="N16" s="58">
        <f>IFERROR(M16/'Receita-Despesa'!$L$28,0)</f>
        <v>1.4900383519022122E-2</v>
      </c>
      <c r="O16" s="75">
        <f>'Receita-Despesa'!M198</f>
        <v>48100</v>
      </c>
      <c r="P16" s="56">
        <f>IFERROR(O16/'Receita-Despesa'!$M$28,0)</f>
        <v>1.5891539850664393E-2</v>
      </c>
      <c r="Q16" s="77">
        <f>'Receita-Despesa'!N198</f>
        <v>45100</v>
      </c>
      <c r="R16" s="58">
        <f>IFERROR(Q16/'Receita-Despesa'!$N$28,0)</f>
        <v>1.4900383519022122E-2</v>
      </c>
      <c r="S16" s="75">
        <f>'Receita-Despesa'!O198</f>
        <v>45100</v>
      </c>
      <c r="T16" s="56">
        <f>IFERROR(S16/'Receita-Despesa'!$O$28,0)</f>
        <v>1.4900383519022122E-2</v>
      </c>
      <c r="U16" s="77">
        <f>'Receita-Despesa'!P198</f>
        <v>45100</v>
      </c>
      <c r="V16" s="58">
        <f>IFERROR(U16/'Receita-Despesa'!$P$28,0)</f>
        <v>1.4900383519022122E-2</v>
      </c>
      <c r="W16" s="75">
        <f>'Receita-Despesa'!Q198</f>
        <v>45100</v>
      </c>
      <c r="X16" s="56">
        <f>IFERROR(W16/'Receita-Despesa'!$Q$28,0)</f>
        <v>1.4900383519022122E-2</v>
      </c>
      <c r="Y16" s="77">
        <f>'Receita-Despesa'!R198</f>
        <v>45100</v>
      </c>
      <c r="Z16" s="56">
        <f>IFERROR(Y16/'Receita-Despesa'!$R$28,0)</f>
        <v>1.4900383519022122E-2</v>
      </c>
      <c r="AB16" s="67">
        <f t="shared" si="2"/>
        <v>555700</v>
      </c>
    </row>
    <row r="17" spans="2:28" ht="18" customHeight="1" x14ac:dyDescent="0.15">
      <c r="B17" s="70" t="s">
        <v>690</v>
      </c>
      <c r="C17" s="75">
        <f>'Receita-Despesa'!G219</f>
        <v>0</v>
      </c>
      <c r="D17" s="56">
        <f>IFERROR(C17/'Receita-Despesa'!$G$28,0)</f>
        <v>0</v>
      </c>
      <c r="E17" s="77">
        <f>'Receita-Despesa'!H219</f>
        <v>0</v>
      </c>
      <c r="F17" s="58">
        <f>IFERROR(E17/'Receita-Despesa'!$H$28,0)</f>
        <v>0</v>
      </c>
      <c r="G17" s="75">
        <f>'Receita-Despesa'!I219</f>
        <v>0</v>
      </c>
      <c r="H17" s="56">
        <f>IFERROR(G17/'Receita-Despesa'!$I$28,0)</f>
        <v>0</v>
      </c>
      <c r="I17" s="77">
        <f>'Receita-Despesa'!J219</f>
        <v>0</v>
      </c>
      <c r="J17" s="56">
        <f>IFERROR(I17/'Receita-Despesa'!$I$28,0)</f>
        <v>0</v>
      </c>
      <c r="K17" s="75">
        <f>'Receita-Despesa'!K219</f>
        <v>0</v>
      </c>
      <c r="L17" s="56">
        <f>IFERROR(K17/'Receita-Despesa'!$K$28,0)</f>
        <v>0</v>
      </c>
      <c r="M17" s="77">
        <f>'Receita-Despesa'!L219</f>
        <v>0</v>
      </c>
      <c r="N17" s="58">
        <f>IFERROR(M17/'Receita-Despesa'!$L$28,0)</f>
        <v>0</v>
      </c>
      <c r="O17" s="75">
        <f>'Receita-Despesa'!M219</f>
        <v>0</v>
      </c>
      <c r="P17" s="56">
        <f>IFERROR(O17/'Receita-Despesa'!$M$28,0)</f>
        <v>0</v>
      </c>
      <c r="Q17" s="77">
        <f>'Receita-Despesa'!N219</f>
        <v>0</v>
      </c>
      <c r="R17" s="58">
        <f>IFERROR(Q17/'Receita-Despesa'!$N$28,0)</f>
        <v>0</v>
      </c>
      <c r="S17" s="75">
        <f>'Receita-Despesa'!O219</f>
        <v>0</v>
      </c>
      <c r="T17" s="56">
        <f>IFERROR(S17/'Receita-Despesa'!$O$28,0)</f>
        <v>0</v>
      </c>
      <c r="U17" s="77">
        <f>'Receita-Despesa'!P219</f>
        <v>0</v>
      </c>
      <c r="V17" s="58">
        <f>IFERROR(U17/'Receita-Despesa'!$P$28,0)</f>
        <v>0</v>
      </c>
      <c r="W17" s="75">
        <f>'Receita-Despesa'!Q219</f>
        <v>0</v>
      </c>
      <c r="X17" s="56">
        <f>IFERROR(W17/'Receita-Despesa'!$Q$28,0)</f>
        <v>0</v>
      </c>
      <c r="Y17" s="77">
        <f>'Receita-Despesa'!R219</f>
        <v>0</v>
      </c>
      <c r="Z17" s="56">
        <f>IFERROR(Y17/'Receita-Despesa'!$R$28,0)</f>
        <v>0</v>
      </c>
      <c r="AB17" s="67">
        <f t="shared" si="2"/>
        <v>0</v>
      </c>
    </row>
    <row r="18" spans="2:28" ht="18" customHeight="1" x14ac:dyDescent="0.15">
      <c r="B18" s="72" t="s">
        <v>704</v>
      </c>
      <c r="C18" s="76">
        <f>SUM(C13:C17)</f>
        <v>362330.53149999998</v>
      </c>
      <c r="D18" s="867">
        <f>IFERROR(C18/'Receita-Despesa'!$G$28,0)</f>
        <v>0.11970873348117796</v>
      </c>
      <c r="E18" s="76">
        <f t="shared" ref="E18:Y18" si="3">SUM(E13:E17)</f>
        <v>352593.83850000001</v>
      </c>
      <c r="F18" s="867">
        <f>IFERROR(E18/'Receita-Despesa'!$H$28,0)</f>
        <v>0.11649187184244231</v>
      </c>
      <c r="G18" s="81">
        <f t="shared" si="3"/>
        <v>358280.53149999998</v>
      </c>
      <c r="H18" s="867">
        <f>IFERROR(G18/'Receita-Despesa'!$I$28,0)</f>
        <v>0.11837067243346089</v>
      </c>
      <c r="I18" s="76">
        <f t="shared" si="3"/>
        <v>360065.5</v>
      </c>
      <c r="J18" s="867">
        <f>IFERROR(I18/'Receita-Despesa'!$I$28,0)</f>
        <v>0.11896040004364657</v>
      </c>
      <c r="K18" s="81">
        <f t="shared" si="3"/>
        <v>357764.53149999998</v>
      </c>
      <c r="L18" s="867">
        <f>IFERROR(K18/'Receita-Despesa'!$K$28,0)</f>
        <v>0.11820019354441842</v>
      </c>
      <c r="M18" s="76">
        <f t="shared" si="3"/>
        <v>355823.5</v>
      </c>
      <c r="N18" s="867">
        <f>IFERROR(M18/'Receita-Despesa'!$L$28,0)</f>
        <v>0.11755890499070439</v>
      </c>
      <c r="O18" s="81">
        <f t="shared" si="3"/>
        <v>362396.53149999998</v>
      </c>
      <c r="P18" s="867">
        <f>IFERROR(O18/'Receita-Despesa'!$M$28,0)</f>
        <v>0.11973053892047408</v>
      </c>
      <c r="Q18" s="76">
        <f t="shared" si="3"/>
        <v>361761.53149999998</v>
      </c>
      <c r="R18" s="867">
        <f>IFERROR(Q18/'Receita-Despesa'!$N$28,0)</f>
        <v>0.1195207441636098</v>
      </c>
      <c r="S18" s="81">
        <f t="shared" si="3"/>
        <v>360024.5</v>
      </c>
      <c r="T18" s="867">
        <f>IFERROR(S18/'Receita-Despesa'!$O$28,0)</f>
        <v>0.11894685424044744</v>
      </c>
      <c r="U18" s="76">
        <f t="shared" si="3"/>
        <v>362247.53149999998</v>
      </c>
      <c r="V18" s="867">
        <f>IFERROR(U18/'Receita-Despesa'!$P$28,0)</f>
        <v>0.11968131148933585</v>
      </c>
      <c r="W18" s="76">
        <f t="shared" si="3"/>
        <v>360024.5</v>
      </c>
      <c r="X18" s="867">
        <f>IFERROR(W18/'Receita-Despesa'!$Q$28,0)</f>
        <v>0.11894685424044744</v>
      </c>
      <c r="Y18" s="76">
        <f t="shared" si="3"/>
        <v>362247.53149999998</v>
      </c>
      <c r="Z18" s="867">
        <f>IFERROR(Y18/'Receita-Despesa'!$R$28,0)</f>
        <v>0.11968131148933585</v>
      </c>
      <c r="AB18" s="68">
        <f t="shared" si="2"/>
        <v>4315560.5590000004</v>
      </c>
    </row>
    <row r="19" spans="2:28" s="84" customFormat="1" ht="18" customHeight="1" x14ac:dyDescent="0.15">
      <c r="B19" s="83" t="s">
        <v>696</v>
      </c>
      <c r="C19" s="1493">
        <f>'Receita-Despesa'!G$28*10%</f>
        <v>302676.77299999999</v>
      </c>
      <c r="D19" s="1494"/>
      <c r="E19" s="1493">
        <f>'Receita-Despesa'!H$28*10%</f>
        <v>302676.77299999999</v>
      </c>
      <c r="F19" s="1494"/>
      <c r="G19" s="1493">
        <f>'Receita-Despesa'!I$28*10%</f>
        <v>302676.77299999999</v>
      </c>
      <c r="H19" s="1494"/>
      <c r="I19" s="1493">
        <f>'Receita-Despesa'!J$28*10%</f>
        <v>302676.77299999999</v>
      </c>
      <c r="J19" s="1494"/>
      <c r="K19" s="1493">
        <f>'Receita-Despesa'!K$28*10%</f>
        <v>302676.77299999999</v>
      </c>
      <c r="L19" s="1494"/>
      <c r="M19" s="1493">
        <f>'Receita-Despesa'!L$28*10%</f>
        <v>302676.77299999999</v>
      </c>
      <c r="N19" s="1494"/>
      <c r="O19" s="1493">
        <f>'Receita-Despesa'!M$28*10%</f>
        <v>302676.77299999999</v>
      </c>
      <c r="P19" s="1494"/>
      <c r="Q19" s="1493">
        <f>'Receita-Despesa'!N$28*10%</f>
        <v>302676.77299999999</v>
      </c>
      <c r="R19" s="1494"/>
      <c r="S19" s="1493">
        <f>'Receita-Despesa'!O$28*10%</f>
        <v>302676.77299999999</v>
      </c>
      <c r="T19" s="1494"/>
      <c r="U19" s="1493">
        <f>'Receita-Despesa'!P$28*10%</f>
        <v>302676.77299999999</v>
      </c>
      <c r="V19" s="1494"/>
      <c r="W19" s="1493">
        <f>'Receita-Despesa'!Q$28*10%</f>
        <v>302676.77299999999</v>
      </c>
      <c r="X19" s="1494"/>
      <c r="Y19" s="1493">
        <f>'Receita-Despesa'!R$28*10%</f>
        <v>302676.77299999999</v>
      </c>
      <c r="Z19" s="1494"/>
      <c r="AB19" s="64">
        <f t="shared" si="2"/>
        <v>3632121.2760000001</v>
      </c>
    </row>
    <row r="20" spans="2:28" ht="5.0999999999999996" customHeight="1" thickBot="1" x14ac:dyDescent="0.2">
      <c r="B20" s="19"/>
      <c r="C20" s="77"/>
      <c r="D20" s="58"/>
      <c r="E20" s="77"/>
      <c r="F20" s="58"/>
      <c r="G20" s="77"/>
      <c r="H20" s="58"/>
      <c r="I20" s="77"/>
      <c r="J20" s="58"/>
      <c r="K20" s="77"/>
      <c r="L20" s="58"/>
      <c r="M20" s="77"/>
      <c r="N20" s="58"/>
      <c r="O20" s="77"/>
      <c r="P20" s="58"/>
      <c r="Q20" s="77"/>
      <c r="R20" s="58"/>
      <c r="S20" s="77"/>
      <c r="T20" s="58"/>
      <c r="U20" s="77"/>
      <c r="V20" s="58"/>
      <c r="W20" s="77"/>
      <c r="X20" s="58"/>
      <c r="Y20" s="77"/>
      <c r="Z20" s="58"/>
      <c r="AB20" s="65"/>
    </row>
    <row r="21" spans="2:28" ht="18" customHeight="1" x14ac:dyDescent="0.15">
      <c r="B21" s="20" t="s">
        <v>691</v>
      </c>
      <c r="C21" s="74">
        <f>'Receita-Despesa'!G223</f>
        <v>28000</v>
      </c>
      <c r="D21" s="55">
        <f>IFERROR(C21/'Receita-Despesa'!$G$28,0)</f>
        <v>9.2507924286611837E-3</v>
      </c>
      <c r="E21" s="80">
        <f>'Receita-Despesa'!H223</f>
        <v>27000</v>
      </c>
      <c r="F21" s="57">
        <f>IFERROR(E21/'Receita-Despesa'!$H$28,0)</f>
        <v>8.9204069847804279E-3</v>
      </c>
      <c r="G21" s="74">
        <f>'Receita-Despesa'!I223</f>
        <v>28000</v>
      </c>
      <c r="H21" s="55">
        <f>IFERROR(G21/'Receita-Despesa'!$I$28,0)</f>
        <v>9.2507924286611837E-3</v>
      </c>
      <c r="I21" s="80">
        <f>'Receita-Despesa'!J223</f>
        <v>25000</v>
      </c>
      <c r="J21" s="55">
        <f>IFERROR(I21/'Receita-Despesa'!$I$28,0)</f>
        <v>8.2596360970189145E-3</v>
      </c>
      <c r="K21" s="74">
        <f>'Receita-Despesa'!K223</f>
        <v>25000</v>
      </c>
      <c r="L21" s="55">
        <f>IFERROR(K21/'Receita-Despesa'!$K$28,0)</f>
        <v>8.2596360970189145E-3</v>
      </c>
      <c r="M21" s="80">
        <f>'Receita-Despesa'!L223</f>
        <v>28000</v>
      </c>
      <c r="N21" s="57">
        <f>IFERROR(M21/'Receita-Despesa'!$L$28,0)</f>
        <v>9.2507924286611837E-3</v>
      </c>
      <c r="O21" s="74">
        <f>'Receita-Despesa'!M223</f>
        <v>27000</v>
      </c>
      <c r="P21" s="55">
        <f>IFERROR(O21/'Receita-Despesa'!$M$28,0)</f>
        <v>8.9204069847804279E-3</v>
      </c>
      <c r="Q21" s="80">
        <f>'Receita-Despesa'!N223</f>
        <v>25000</v>
      </c>
      <c r="R21" s="57">
        <f>IFERROR(Q21/'Receita-Despesa'!$N$28,0)</f>
        <v>8.2596360970189145E-3</v>
      </c>
      <c r="S21" s="74">
        <f>'Receita-Despesa'!O223</f>
        <v>28000</v>
      </c>
      <c r="T21" s="55">
        <f>IFERROR(S21/'Receita-Despesa'!$O$28,0)</f>
        <v>9.2507924286611837E-3</v>
      </c>
      <c r="U21" s="80">
        <f>'Receita-Despesa'!P223</f>
        <v>28000</v>
      </c>
      <c r="V21" s="57">
        <f>IFERROR(U21/'Receita-Despesa'!$P$28,0)</f>
        <v>9.2507924286611837E-3</v>
      </c>
      <c r="W21" s="74">
        <f>'Receita-Despesa'!Q223</f>
        <v>28000</v>
      </c>
      <c r="X21" s="55">
        <f>IFERROR(W21/'Receita-Despesa'!$Q$28,0)</f>
        <v>9.2507924286611837E-3</v>
      </c>
      <c r="Y21" s="80">
        <f>'Receita-Despesa'!R223</f>
        <v>28000</v>
      </c>
      <c r="Z21" s="55">
        <f>IFERROR(Y21/'Receita-Despesa'!$R$28,0)</f>
        <v>9.2507924286611837E-3</v>
      </c>
      <c r="AB21" s="66">
        <f t="shared" ref="AB21:AB26" si="4">SUM(C21,E21,G21,I21,K21,M21,O21,Q21,S21,U21,W21,Y21)</f>
        <v>325000</v>
      </c>
    </row>
    <row r="22" spans="2:28" ht="18" customHeight="1" x14ac:dyDescent="0.15">
      <c r="B22" s="69" t="s">
        <v>701</v>
      </c>
      <c r="C22" s="75">
        <f>'Receita-Despesa'!G224</f>
        <v>376678.3225342466</v>
      </c>
      <c r="D22" s="56">
        <f>IFERROR(C22/'Receita-Despesa'!$G$28,0)</f>
        <v>0.12444903479073587</v>
      </c>
      <c r="E22" s="77">
        <f>'Receita-Despesa'!H224</f>
        <v>352376.49527397263</v>
      </c>
      <c r="F22" s="58">
        <f>IFERROR(E22/'Receita-Despesa'!$H$28,0)</f>
        <v>0.11642006480423678</v>
      </c>
      <c r="G22" s="75">
        <f>'Receita-Despesa'!I224</f>
        <v>376678.3225342466</v>
      </c>
      <c r="H22" s="56">
        <f>IFERROR(G22/'Receita-Despesa'!$I$28,0)</f>
        <v>0.12444903479073587</v>
      </c>
      <c r="I22" s="77">
        <f>'Receita-Despesa'!J224</f>
        <v>364527.40890410962</v>
      </c>
      <c r="J22" s="56">
        <f>IFERROR(I22/'Receita-Despesa'!$I$28,0)</f>
        <v>0.12043454979748631</v>
      </c>
      <c r="K22" s="75">
        <f>'Receita-Despesa'!K224</f>
        <v>376678.3225342466</v>
      </c>
      <c r="L22" s="56">
        <f>IFERROR(K22/'Receita-Despesa'!$K$28,0)</f>
        <v>0.12444903479073587</v>
      </c>
      <c r="M22" s="77">
        <f>'Receita-Despesa'!L224</f>
        <v>364527.40890410962</v>
      </c>
      <c r="N22" s="58">
        <f>IFERROR(M22/'Receita-Despesa'!$L$28,0)</f>
        <v>0.12043454979748631</v>
      </c>
      <c r="O22" s="75">
        <f>'Receita-Despesa'!M224</f>
        <v>376678.3225342466</v>
      </c>
      <c r="P22" s="56">
        <f>IFERROR(O22/'Receita-Despesa'!$M$28,0)</f>
        <v>0.12444903479073587</v>
      </c>
      <c r="Q22" s="77">
        <f>'Receita-Despesa'!N224</f>
        <v>376678.3225342466</v>
      </c>
      <c r="R22" s="58">
        <f>IFERROR(Q22/'Receita-Despesa'!$N$28,0)</f>
        <v>0.12444903479073587</v>
      </c>
      <c r="S22" s="75">
        <f>'Receita-Despesa'!O224</f>
        <v>364527.40890410962</v>
      </c>
      <c r="T22" s="56">
        <f>IFERROR(S22/'Receita-Despesa'!$O$28,0)</f>
        <v>0.12043454979748631</v>
      </c>
      <c r="U22" s="77">
        <f>'Receita-Despesa'!P224</f>
        <v>376678.3225342466</v>
      </c>
      <c r="V22" s="58">
        <f>IFERROR(U22/'Receita-Despesa'!$P$28,0)</f>
        <v>0.12444903479073587</v>
      </c>
      <c r="W22" s="75">
        <f>'Receita-Despesa'!Q224</f>
        <v>364527.40890410962</v>
      </c>
      <c r="X22" s="56">
        <f>IFERROR(W22/'Receita-Despesa'!$Q$28,0)</f>
        <v>0.12043454979748631</v>
      </c>
      <c r="Y22" s="77">
        <f>'Receita-Despesa'!R224</f>
        <v>376678.3225342466</v>
      </c>
      <c r="Z22" s="56">
        <f>IFERROR(Y22/'Receita-Despesa'!$R$28,0)</f>
        <v>0.12444903479073587</v>
      </c>
      <c r="AB22" s="67">
        <f t="shared" si="4"/>
        <v>4447234.3886301378</v>
      </c>
    </row>
    <row r="23" spans="2:28" ht="18" customHeight="1" x14ac:dyDescent="0.15">
      <c r="B23" s="69" t="s">
        <v>702</v>
      </c>
      <c r="C23" s="75">
        <f>'Receita-Despesa'!G235</f>
        <v>141171.5</v>
      </c>
      <c r="D23" s="56">
        <f>IFERROR(C23/'Receita-Despesa'!$G$28,0)</f>
        <v>4.6641008690812231E-2</v>
      </c>
      <c r="E23" s="77">
        <f>'Receita-Despesa'!H235</f>
        <v>132018.5</v>
      </c>
      <c r="F23" s="58">
        <f>IFERROR(E23/'Receita-Despesa'!$H$28,0)</f>
        <v>4.3616990722971663E-2</v>
      </c>
      <c r="G23" s="75">
        <f>'Receita-Despesa'!I235</f>
        <v>140171.5</v>
      </c>
      <c r="H23" s="56">
        <f>IFERROR(G23/'Receita-Despesa'!$I$28,0)</f>
        <v>4.631062324693147E-2</v>
      </c>
      <c r="I23" s="77">
        <f>'Receita-Despesa'!J235</f>
        <v>137095</v>
      </c>
      <c r="J23" s="56">
        <f>IFERROR(I23/'Receita-Despesa'!$I$28,0)</f>
        <v>4.5294192428832328E-2</v>
      </c>
      <c r="K23" s="75">
        <f>'Receita-Despesa'!K235</f>
        <v>129171.5</v>
      </c>
      <c r="L23" s="56">
        <f>IFERROR(K23/'Receita-Despesa'!$K$28,0)</f>
        <v>4.2676383364243148E-2</v>
      </c>
      <c r="M23" s="77">
        <f>'Receita-Despesa'!L235</f>
        <v>132095</v>
      </c>
      <c r="N23" s="58">
        <f>IFERROR(M23/'Receita-Despesa'!$L$28,0)</f>
        <v>4.3642265209428543E-2</v>
      </c>
      <c r="O23" s="75">
        <f>'Receita-Despesa'!M235</f>
        <v>135171.5</v>
      </c>
      <c r="P23" s="56">
        <f>IFERROR(O23/'Receita-Despesa'!$M$28,0)</f>
        <v>4.4658696027527686E-2</v>
      </c>
      <c r="Q23" s="77">
        <f>'Receita-Despesa'!N235</f>
        <v>135171.5</v>
      </c>
      <c r="R23" s="58">
        <f>IFERROR(Q23/'Receita-Despesa'!$N$28,0)</f>
        <v>4.4658696027527686E-2</v>
      </c>
      <c r="S23" s="75">
        <f>'Receita-Despesa'!O235</f>
        <v>126095</v>
      </c>
      <c r="T23" s="56">
        <f>IFERROR(S23/'Receita-Despesa'!$O$28,0)</f>
        <v>4.1659952546144005E-2</v>
      </c>
      <c r="U23" s="77">
        <f>'Receita-Despesa'!P235</f>
        <v>129171.5</v>
      </c>
      <c r="V23" s="58">
        <f>IFERROR(U23/'Receita-Despesa'!$P$28,0)</f>
        <v>4.2676383364243148E-2</v>
      </c>
      <c r="W23" s="75">
        <f>'Receita-Despesa'!Q235</f>
        <v>122095</v>
      </c>
      <c r="X23" s="56">
        <f>IFERROR(W23/'Receita-Despesa'!$Q$28,0)</f>
        <v>4.0338410770620975E-2</v>
      </c>
      <c r="Y23" s="77">
        <f>'Receita-Despesa'!R235</f>
        <v>123171.5</v>
      </c>
      <c r="Z23" s="56">
        <f>IFERROR(Y23/'Receita-Despesa'!$R$28,0)</f>
        <v>4.0694070700958609E-2</v>
      </c>
      <c r="AB23" s="67">
        <f t="shared" si="4"/>
        <v>1582599</v>
      </c>
    </row>
    <row r="24" spans="2:28" ht="18" customHeight="1" x14ac:dyDescent="0.15">
      <c r="B24" s="70" t="s">
        <v>692</v>
      </c>
      <c r="C24" s="75">
        <f>'Receita-Despesa'!G246</f>
        <v>63627.5</v>
      </c>
      <c r="D24" s="56">
        <f>IFERROR(C24/'Receita-Despesa'!$G$28,0)</f>
        <v>2.102159983052284E-2</v>
      </c>
      <c r="E24" s="77">
        <f>'Receita-Despesa'!H246</f>
        <v>59522.5</v>
      </c>
      <c r="F24" s="58">
        <f>IFERROR(E24/'Receita-Despesa'!$H$28,0)</f>
        <v>1.9665367583392334E-2</v>
      </c>
      <c r="G24" s="75">
        <f>'Receita-Despesa'!I246</f>
        <v>63627.5</v>
      </c>
      <c r="H24" s="56">
        <f>IFERROR(G24/'Receita-Despesa'!$I$28,0)</f>
        <v>2.102159983052284E-2</v>
      </c>
      <c r="I24" s="77">
        <f>'Receita-Despesa'!J246</f>
        <v>61575</v>
      </c>
      <c r="J24" s="56">
        <f>IFERROR(I24/'Receita-Despesa'!$I$28,0)</f>
        <v>2.0343483706957585E-2</v>
      </c>
      <c r="K24" s="75">
        <f>'Receita-Despesa'!K246</f>
        <v>63627.5</v>
      </c>
      <c r="L24" s="56">
        <f>IFERROR(K24/'Receita-Despesa'!$K$28,0)</f>
        <v>2.102159983052284E-2</v>
      </c>
      <c r="M24" s="77">
        <f>'Receita-Despesa'!L246</f>
        <v>61575</v>
      </c>
      <c r="N24" s="58">
        <f>IFERROR(M24/'Receita-Despesa'!$L$28,0)</f>
        <v>2.0343483706957585E-2</v>
      </c>
      <c r="O24" s="75">
        <f>'Receita-Despesa'!M246</f>
        <v>63627.5</v>
      </c>
      <c r="P24" s="56">
        <f>IFERROR(O24/'Receita-Despesa'!$M$28,0)</f>
        <v>2.102159983052284E-2</v>
      </c>
      <c r="Q24" s="77">
        <f>'Receita-Despesa'!N246</f>
        <v>63627.5</v>
      </c>
      <c r="R24" s="58">
        <f>IFERROR(Q24/'Receita-Despesa'!$N$28,0)</f>
        <v>2.102159983052284E-2</v>
      </c>
      <c r="S24" s="75">
        <f>'Receita-Despesa'!O246</f>
        <v>61575</v>
      </c>
      <c r="T24" s="56">
        <f>IFERROR(S24/'Receita-Despesa'!$O$28,0)</f>
        <v>2.0343483706957585E-2</v>
      </c>
      <c r="U24" s="77">
        <f>'Receita-Despesa'!P246</f>
        <v>59375</v>
      </c>
      <c r="V24" s="58">
        <f>IFERROR(U24/'Receita-Despesa'!$P$28,0)</f>
        <v>1.9616635730419923E-2</v>
      </c>
      <c r="W24" s="75">
        <f>'Receita-Despesa'!Q246</f>
        <v>61575</v>
      </c>
      <c r="X24" s="56">
        <f>IFERROR(W24/'Receita-Despesa'!$Q$28,0)</f>
        <v>2.0343483706957585E-2</v>
      </c>
      <c r="Y24" s="77">
        <f>'Receita-Despesa'!R246</f>
        <v>63627.5</v>
      </c>
      <c r="Z24" s="56">
        <f>IFERROR(Y24/'Receita-Despesa'!$R$28,0)</f>
        <v>2.102159983052284E-2</v>
      </c>
      <c r="AB24" s="67">
        <f t="shared" si="4"/>
        <v>746962.5</v>
      </c>
    </row>
    <row r="25" spans="2:28" ht="18" customHeight="1" x14ac:dyDescent="0.15">
      <c r="B25" s="72" t="s">
        <v>704</v>
      </c>
      <c r="C25" s="78">
        <f>SUM(C21:C24)</f>
        <v>609477.3225342466</v>
      </c>
      <c r="D25" s="867">
        <f>IFERROR(C25/'Receita-Despesa'!$G$28,0)</f>
        <v>0.20136243574073212</v>
      </c>
      <c r="E25" s="76">
        <f t="shared" ref="E25:Y25" si="5">SUM(E21:E24)</f>
        <v>570917.49527397263</v>
      </c>
      <c r="F25" s="867">
        <f>IFERROR(E25/'Receita-Despesa'!$H$28,0)</f>
        <v>0.18862283009538119</v>
      </c>
      <c r="G25" s="82">
        <f t="shared" si="5"/>
        <v>608477.3225342466</v>
      </c>
      <c r="H25" s="867">
        <f>IFERROR(G25/'Receita-Despesa'!$I$28,0)</f>
        <v>0.20103205029685137</v>
      </c>
      <c r="I25" s="76">
        <f t="shared" si="5"/>
        <v>588197.40890410962</v>
      </c>
      <c r="J25" s="867">
        <f>IFERROR(I25/'Receita-Despesa'!$I$28,0)</f>
        <v>0.19433186203029515</v>
      </c>
      <c r="K25" s="82">
        <f t="shared" si="5"/>
        <v>594477.3225342466</v>
      </c>
      <c r="L25" s="867">
        <f>IFERROR(K25/'Receita-Despesa'!$K$28,0)</f>
        <v>0.19640665408252075</v>
      </c>
      <c r="M25" s="76">
        <f t="shared" si="5"/>
        <v>586197.40890410962</v>
      </c>
      <c r="N25" s="867">
        <f>IFERROR(M25/'Receita-Despesa'!$L$28,0)</f>
        <v>0.19367109114253364</v>
      </c>
      <c r="O25" s="82">
        <f t="shared" si="5"/>
        <v>602477.3225342466</v>
      </c>
      <c r="P25" s="867">
        <f>IFERROR(O25/'Receita-Despesa'!$M$28,0)</f>
        <v>0.19904973763356681</v>
      </c>
      <c r="Q25" s="76">
        <f t="shared" si="5"/>
        <v>600477.3225342466</v>
      </c>
      <c r="R25" s="867">
        <f>IFERROR(Q25/'Receita-Despesa'!$N$28,0)</f>
        <v>0.19838896674580531</v>
      </c>
      <c r="S25" s="82">
        <f t="shared" si="5"/>
        <v>580197.40890410962</v>
      </c>
      <c r="T25" s="867">
        <f>IFERROR(S25/'Receita-Despesa'!$O$28,0)</f>
        <v>0.19168877847924909</v>
      </c>
      <c r="U25" s="76">
        <f t="shared" si="5"/>
        <v>593224.8225342466</v>
      </c>
      <c r="V25" s="867">
        <f>IFERROR(U25/'Receita-Despesa'!$P$28,0)</f>
        <v>0.19599284631406011</v>
      </c>
      <c r="W25" s="82">
        <f t="shared" si="5"/>
        <v>576197.40890410962</v>
      </c>
      <c r="X25" s="867">
        <f>IFERROR(W25/'Receita-Despesa'!$Q$28,0)</f>
        <v>0.19036723670372607</v>
      </c>
      <c r="Y25" s="76">
        <f t="shared" si="5"/>
        <v>591477.3225342466</v>
      </c>
      <c r="Z25" s="867">
        <f>IFERROR(Y25/'Receita-Despesa'!$R$28,0)</f>
        <v>0.19541549775087849</v>
      </c>
      <c r="AB25" s="68">
        <f t="shared" si="4"/>
        <v>7101795.8886301368</v>
      </c>
    </row>
    <row r="26" spans="2:28" s="84" customFormat="1" ht="18" customHeight="1" x14ac:dyDescent="0.15">
      <c r="B26" s="83" t="s">
        <v>697</v>
      </c>
      <c r="C26" s="1493">
        <f>'Receita-Despesa'!G$28*15%</f>
        <v>454015.15950000001</v>
      </c>
      <c r="D26" s="1494"/>
      <c r="E26" s="1493">
        <f>'Receita-Despesa'!H$28*15%</f>
        <v>454015.15950000001</v>
      </c>
      <c r="F26" s="1494"/>
      <c r="G26" s="1493">
        <f>'Receita-Despesa'!I$28*15%</f>
        <v>454015.15950000001</v>
      </c>
      <c r="H26" s="1494"/>
      <c r="I26" s="1493">
        <f>'Receita-Despesa'!J$28*15%</f>
        <v>454015.15950000001</v>
      </c>
      <c r="J26" s="1494"/>
      <c r="K26" s="1493">
        <f>'Receita-Despesa'!K$28*15%</f>
        <v>454015.15950000001</v>
      </c>
      <c r="L26" s="1494"/>
      <c r="M26" s="1493">
        <f>'Receita-Despesa'!L$28*15%</f>
        <v>454015.15950000001</v>
      </c>
      <c r="N26" s="1494"/>
      <c r="O26" s="1493">
        <f>'Receita-Despesa'!M$28*15%</f>
        <v>454015.15950000001</v>
      </c>
      <c r="P26" s="1494"/>
      <c r="Q26" s="1493">
        <f>'Receita-Despesa'!N$28*15%</f>
        <v>454015.15950000001</v>
      </c>
      <c r="R26" s="1494"/>
      <c r="S26" s="1493">
        <f>'Receita-Despesa'!O$28*15%</f>
        <v>454015.15950000001</v>
      </c>
      <c r="T26" s="1494"/>
      <c r="U26" s="1493">
        <f>'Receita-Despesa'!P$28*15%</f>
        <v>454015.15950000001</v>
      </c>
      <c r="V26" s="1494"/>
      <c r="W26" s="1493">
        <f>'Receita-Despesa'!Q$28*15%</f>
        <v>454015.15950000001</v>
      </c>
      <c r="X26" s="1494"/>
      <c r="Y26" s="1493">
        <f>'Receita-Despesa'!R$28*15%</f>
        <v>454015.15950000001</v>
      </c>
      <c r="Z26" s="1494"/>
      <c r="AB26" s="64">
        <f t="shared" si="4"/>
        <v>5448181.9139999999</v>
      </c>
    </row>
    <row r="27" spans="2:28" ht="5.0999999999999996" customHeight="1" thickBot="1" x14ac:dyDescent="0.2">
      <c r="B27" s="19"/>
      <c r="C27" s="77"/>
      <c r="D27" s="58"/>
      <c r="E27" s="77"/>
      <c r="F27" s="58"/>
      <c r="G27" s="77"/>
      <c r="H27" s="58"/>
      <c r="I27" s="77"/>
      <c r="J27" s="58"/>
      <c r="K27" s="77"/>
      <c r="L27" s="58"/>
      <c r="M27" s="77"/>
      <c r="N27" s="58"/>
      <c r="O27" s="77"/>
      <c r="P27" s="58"/>
      <c r="Q27" s="77"/>
      <c r="R27" s="58"/>
      <c r="S27" s="77"/>
      <c r="T27" s="58"/>
      <c r="U27" s="77"/>
      <c r="V27" s="58"/>
      <c r="W27" s="77"/>
      <c r="X27" s="58"/>
      <c r="Y27" s="77"/>
      <c r="Z27" s="58"/>
      <c r="AB27" s="65"/>
    </row>
    <row r="28" spans="2:28" ht="21.75" customHeight="1" x14ac:dyDescent="0.15">
      <c r="B28" s="20" t="s">
        <v>693</v>
      </c>
      <c r="C28" s="74">
        <f>'Receita-Despesa'!G252+'Receita-Despesa'!G253+'Receita-Despesa'!G254+'Receita-Despesa'!G255+'Receita-Despesa'!G261+'Receita-Despesa'!G267+'Receita-Despesa'!G273+'Receita-Despesa'!G289+'Receita-Despesa'!G293+'Receita-Despesa'!G295+'Receita-Despesa'!G299+'Receita-Despesa'!G300+'Receita-Despesa'!G301</f>
        <v>391389.39726027398</v>
      </c>
      <c r="D28" s="55">
        <f>IFERROR(C28/'Receita-Despesa'!$G$28,0)</f>
        <v>0.12930935974405738</v>
      </c>
      <c r="E28" s="80">
        <f>'Receita-Despesa'!H252+'Receita-Despesa'!H253+'Receita-Despesa'!H254+'Receita-Despesa'!H255+'Receita-Despesa'!H261+'Receita-Despesa'!H267+'Receita-Despesa'!H273+'Receita-Despesa'!H289+'Receita-Despesa'!H293+'Receita-Despesa'!H295+'Receita-Despesa'!H299+'Receita-Despesa'!H300+'Receita-Despesa'!H301</f>
        <v>379229.17808219179</v>
      </c>
      <c r="F28" s="57">
        <f>IFERROR(E28/'Receita-Despesa'!$H$28,0)</f>
        <v>0.12529180033321943</v>
      </c>
      <c r="G28" s="74">
        <f>'Receita-Despesa'!I252+'Receita-Despesa'!I253+'Receita-Despesa'!I254+'Receita-Despesa'!I255+'Receita-Despesa'!I261+'Receita-Despesa'!I267+'Receita-Despesa'!I273+'Receita-Despesa'!I289+'Receita-Despesa'!I293+'Receita-Despesa'!I295+'Receita-Despesa'!I299+'Receita-Despesa'!I300+'Receita-Despesa'!I301</f>
        <v>383917.39726027398</v>
      </c>
      <c r="H28" s="55">
        <f>IFERROR(G28/'Receita-Despesa'!$I$28,0)</f>
        <v>0.12684071970738039</v>
      </c>
      <c r="I28" s="80">
        <f>'Receita-Despesa'!J252+'Receita-Despesa'!J253+'Receita-Despesa'!J254+'Receita-Despesa'!J255+'Receita-Despesa'!J261+'Receita-Despesa'!J267+'Receita-Despesa'!J273+'Receita-Despesa'!J289+'Receita-Despesa'!J293+'Receita-Despesa'!J295+'Receita-Despesa'!J299+'Receita-Despesa'!J300+'Receita-Despesa'!J301</f>
        <v>408648.28767123289</v>
      </c>
      <c r="J28" s="55">
        <f>IFERROR(I28/'Receita-Despesa'!$I$28,0)</f>
        <v>0.13501144591337139</v>
      </c>
      <c r="K28" s="74">
        <f>'Receita-Despesa'!K252+'Receita-Despesa'!K253+'Receita-Despesa'!K254+'Receita-Despesa'!K255+'Receita-Despesa'!K261+'Receita-Despesa'!K267+'Receita-Despesa'!K273+'Receita-Despesa'!K289+'Receita-Despesa'!K293+'Receita-Despesa'!K295+'Receita-Despesa'!K299+'Receita-Despesa'!K300+'Receita-Despesa'!K301</f>
        <v>381992.39726027398</v>
      </c>
      <c r="L28" s="55">
        <f>IFERROR(K28/'Receita-Despesa'!$K$28,0)</f>
        <v>0.12620472772790992</v>
      </c>
      <c r="M28" s="80">
        <f>'Receita-Despesa'!L252+'Receita-Despesa'!L253+'Receita-Despesa'!L254+'Receita-Despesa'!L255+'Receita-Despesa'!L261+'Receita-Despesa'!L267+'Receita-Despesa'!L273+'Receita-Despesa'!L289+'Receita-Despesa'!L293+'Receita-Despesa'!L295+'Receita-Despesa'!L299+'Receita-Despesa'!L300+'Receita-Despesa'!L301</f>
        <v>381648.28767123289</v>
      </c>
      <c r="N28" s="57">
        <f>IFERROR(M28/'Receita-Despesa'!$L$28,0)</f>
        <v>0.12609103892859097</v>
      </c>
      <c r="O28" s="74">
        <f>'Receita-Despesa'!M252+'Receita-Despesa'!M253+'Receita-Despesa'!M254+'Receita-Despesa'!M255+'Receita-Despesa'!M261+'Receita-Despesa'!M267+'Receita-Despesa'!M273+'Receita-Despesa'!M289+'Receita-Despesa'!M293+'Receita-Despesa'!M295+'Receita-Despesa'!M299+'Receita-Despesa'!M300+'Receita-Despesa'!M301</f>
        <v>383992.39726027398</v>
      </c>
      <c r="P28" s="55">
        <f>IFERROR(O28/'Receita-Despesa'!$M$28,0)</f>
        <v>0.12686549861567145</v>
      </c>
      <c r="Q28" s="80">
        <f>'Receita-Despesa'!N252+'Receita-Despesa'!N253+'Receita-Despesa'!N254+'Receita-Despesa'!N255+'Receita-Despesa'!N261+'Receita-Despesa'!N267+'Receita-Despesa'!N273+'Receita-Despesa'!N289+'Receita-Despesa'!N293+'Receita-Despesa'!N295+'Receita-Despesa'!N299+'Receita-Despesa'!N300+'Receita-Despesa'!N301</f>
        <v>383992.39726027398</v>
      </c>
      <c r="R28" s="57">
        <f>IFERROR(Q28/'Receita-Despesa'!$N$28,0)</f>
        <v>0.12686549861567145</v>
      </c>
      <c r="S28" s="74">
        <f>'Receita-Despesa'!O252+'Receita-Despesa'!O253+'Receita-Despesa'!O254+'Receita-Despesa'!O255+'Receita-Despesa'!O261+'Receita-Despesa'!O267+'Receita-Despesa'!O273+'Receita-Despesa'!O289+'Receita-Despesa'!O293+'Receita-Despesa'!O295+'Receita-Despesa'!O299+'Receita-Despesa'!O300+'Receita-Despesa'!O301</f>
        <v>381648.28767123289</v>
      </c>
      <c r="T28" s="55">
        <f>IFERROR(S28/'Receita-Despesa'!$O$28,0)</f>
        <v>0.12609103892859097</v>
      </c>
      <c r="U28" s="80">
        <f>'Receita-Despesa'!P252+'Receita-Despesa'!P253+'Receita-Despesa'!P254+'Receita-Despesa'!P255+'Receita-Despesa'!P261+'Receita-Despesa'!P267+'Receita-Despesa'!P273+'Receita-Despesa'!P289+'Receita-Despesa'!P293+'Receita-Despesa'!P295+'Receita-Despesa'!P299+'Receita-Despesa'!P300+'Receita-Despesa'!P301</f>
        <v>383992.39726027398</v>
      </c>
      <c r="V28" s="57">
        <f>IFERROR(U28/'Receita-Despesa'!$P$28,0)</f>
        <v>0.12686549861567145</v>
      </c>
      <c r="W28" s="74">
        <f>'Receita-Despesa'!Q252+'Receita-Despesa'!Q253+'Receita-Despesa'!Q254+'Receita-Despesa'!Q255+'Receita-Despesa'!Q261+'Receita-Despesa'!Q267+'Receita-Despesa'!Q273+'Receita-Despesa'!Q289+'Receita-Despesa'!Q293+'Receita-Despesa'!Q295+'Receita-Despesa'!Q299+'Receita-Despesa'!Q300+'Receita-Despesa'!Q301</f>
        <v>381648.28767123289</v>
      </c>
      <c r="X28" s="55">
        <f>IFERROR(W28/'Receita-Despesa'!$Q$28,0)</f>
        <v>0.12609103892859097</v>
      </c>
      <c r="Y28" s="80">
        <f>'Receita-Despesa'!R252+'Receita-Despesa'!R253+'Receita-Despesa'!R254+'Receita-Despesa'!R255+'Receita-Despesa'!R261+'Receita-Despesa'!R267+'Receita-Despesa'!R273+'Receita-Despesa'!R289+'Receita-Despesa'!R293+'Receita-Despesa'!R295+'Receita-Despesa'!R299+'Receita-Despesa'!R300+'Receita-Despesa'!R301</f>
        <v>383992.39726027398</v>
      </c>
      <c r="Z28" s="55">
        <f>IFERROR(Y28/'Receita-Despesa'!$R$28,0)</f>
        <v>0.12686549861567145</v>
      </c>
      <c r="AB28" s="66">
        <f>SUM(C28,E28,G28,I28,K28,M28,O28,Q28,S28,U28,W28,Y28)</f>
        <v>4626091.1095890403</v>
      </c>
    </row>
    <row r="29" spans="2:28" s="84" customFormat="1" ht="21.75" customHeight="1" x14ac:dyDescent="0.15">
      <c r="B29" s="83" t="s">
        <v>698</v>
      </c>
      <c r="C29" s="1493">
        <f>'Receita-Despesa'!G$28*5%</f>
        <v>151338.38649999999</v>
      </c>
      <c r="D29" s="1494"/>
      <c r="E29" s="1493">
        <f>'Receita-Despesa'!H$28*5%</f>
        <v>151338.38649999999</v>
      </c>
      <c r="F29" s="1494"/>
      <c r="G29" s="1493">
        <f>'Receita-Despesa'!I$28*5%</f>
        <v>151338.38649999999</v>
      </c>
      <c r="H29" s="1494"/>
      <c r="I29" s="1493">
        <f>'Receita-Despesa'!J$28*5%</f>
        <v>151338.38649999999</v>
      </c>
      <c r="J29" s="1494"/>
      <c r="K29" s="1493">
        <f>'Receita-Despesa'!K$28*5%</f>
        <v>151338.38649999999</v>
      </c>
      <c r="L29" s="1494"/>
      <c r="M29" s="1493">
        <f>'Receita-Despesa'!L$28*5%</f>
        <v>151338.38649999999</v>
      </c>
      <c r="N29" s="1494"/>
      <c r="O29" s="1493">
        <f>'Receita-Despesa'!M$28*5%</f>
        <v>151338.38649999999</v>
      </c>
      <c r="P29" s="1494"/>
      <c r="Q29" s="1493">
        <f>'Receita-Despesa'!N$28*5%</f>
        <v>151338.38649999999</v>
      </c>
      <c r="R29" s="1494"/>
      <c r="S29" s="1493">
        <f>'Receita-Despesa'!O$28*5%</f>
        <v>151338.38649999999</v>
      </c>
      <c r="T29" s="1494"/>
      <c r="U29" s="1493">
        <f>'Receita-Despesa'!P$28*5%</f>
        <v>151338.38649999999</v>
      </c>
      <c r="V29" s="1494"/>
      <c r="W29" s="1493">
        <f>'Receita-Despesa'!Q$28*5%</f>
        <v>151338.38649999999</v>
      </c>
      <c r="X29" s="1494"/>
      <c r="Y29" s="1493">
        <f>'Receita-Despesa'!R$28*5%</f>
        <v>151338.38649999999</v>
      </c>
      <c r="Z29" s="1494"/>
      <c r="AB29" s="64">
        <f>SUM(C29,E29,G29,I29,K29,M29,O29,Q29,S29,U29,W29,Y29)</f>
        <v>1816060.638</v>
      </c>
    </row>
    <row r="31" spans="2:28" ht="18" customHeight="1" x14ac:dyDescent="0.15">
      <c r="C31" s="79"/>
      <c r="Z31" s="86" t="s">
        <v>753</v>
      </c>
      <c r="AB31" s="60">
        <f>SUM(AB8,AB11,AB19,AB26,AB29)</f>
        <v>36321212.75999999</v>
      </c>
    </row>
    <row r="32" spans="2:28" ht="18" customHeight="1" x14ac:dyDescent="0.15">
      <c r="Z32" s="86" t="s">
        <v>754</v>
      </c>
      <c r="AB32" s="60">
        <f>SUM(AB7,AB10,AB18,AB25,AB28)</f>
        <v>39068340.504604563</v>
      </c>
    </row>
    <row r="33" spans="26:28" ht="18" customHeight="1" x14ac:dyDescent="0.15">
      <c r="Z33" s="86" t="s">
        <v>755</v>
      </c>
      <c r="AB33" s="60">
        <f>AB31-AB32</f>
        <v>-2747127.7446045727</v>
      </c>
    </row>
  </sheetData>
  <sheetProtection password="CC39" sheet="1" selectLockedCells="1" selectUnlockedCells="1"/>
  <mergeCells count="60">
    <mergeCell ref="Y11:Z11"/>
    <mergeCell ref="C11:D11"/>
    <mergeCell ref="E11:F11"/>
    <mergeCell ref="G11:H11"/>
    <mergeCell ref="I11:J11"/>
    <mergeCell ref="K11:L11"/>
    <mergeCell ref="M11:N11"/>
    <mergeCell ref="O11:P11"/>
    <mergeCell ref="Q11:R11"/>
    <mergeCell ref="S11:T11"/>
    <mergeCell ref="U11:V11"/>
    <mergeCell ref="W11:X11"/>
    <mergeCell ref="Y8:Z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C19:D19"/>
    <mergeCell ref="C26:D26"/>
    <mergeCell ref="C29:D29"/>
    <mergeCell ref="E29:F29"/>
    <mergeCell ref="E26:F26"/>
    <mergeCell ref="E19:F19"/>
    <mergeCell ref="G19:H19"/>
    <mergeCell ref="G26:H26"/>
    <mergeCell ref="G29:H29"/>
    <mergeCell ref="I29:J29"/>
    <mergeCell ref="I26:J26"/>
    <mergeCell ref="I19:J19"/>
    <mergeCell ref="K19:L19"/>
    <mergeCell ref="K26:L26"/>
    <mergeCell ref="K29:L29"/>
    <mergeCell ref="M29:N29"/>
    <mergeCell ref="M26:N26"/>
    <mergeCell ref="M19:N19"/>
    <mergeCell ref="O19:P19"/>
    <mergeCell ref="O26:P26"/>
    <mergeCell ref="O29:P29"/>
    <mergeCell ref="Q29:R29"/>
    <mergeCell ref="Q26:R26"/>
    <mergeCell ref="Q19:R19"/>
    <mergeCell ref="S19:T19"/>
    <mergeCell ref="S26:T26"/>
    <mergeCell ref="S29:T29"/>
    <mergeCell ref="U29:V29"/>
    <mergeCell ref="U26:V26"/>
    <mergeCell ref="U19:V19"/>
    <mergeCell ref="W19:X19"/>
    <mergeCell ref="W26:X26"/>
    <mergeCell ref="W29:X29"/>
    <mergeCell ref="Y29:Z29"/>
    <mergeCell ref="Y26:Z26"/>
    <mergeCell ref="Y19:Z19"/>
  </mergeCells>
  <conditionalFormatting sqref="C7:D7">
    <cfRule type="cellIs" dxfId="95" priority="131" stopIfTrue="1" operator="greaterThan">
      <formula>C8</formula>
    </cfRule>
  </conditionalFormatting>
  <conditionalFormatting sqref="E7">
    <cfRule type="cellIs" dxfId="94" priority="130" stopIfTrue="1" operator="greaterThan">
      <formula>E8</formula>
    </cfRule>
  </conditionalFormatting>
  <conditionalFormatting sqref="G7">
    <cfRule type="cellIs" dxfId="93" priority="129" stopIfTrue="1" operator="greaterThan">
      <formula>G8</formula>
    </cfRule>
  </conditionalFormatting>
  <conditionalFormatting sqref="I7">
    <cfRule type="cellIs" dxfId="92" priority="128" stopIfTrue="1" operator="greaterThan">
      <formula>I8</formula>
    </cfRule>
  </conditionalFormatting>
  <conditionalFormatting sqref="K7">
    <cfRule type="cellIs" dxfId="91" priority="127" stopIfTrue="1" operator="greaterThan">
      <formula>K8</formula>
    </cfRule>
  </conditionalFormatting>
  <conditionalFormatting sqref="M7">
    <cfRule type="cellIs" dxfId="90" priority="126" stopIfTrue="1" operator="greaterThan">
      <formula>M8</formula>
    </cfRule>
  </conditionalFormatting>
  <conditionalFormatting sqref="O7">
    <cfRule type="cellIs" dxfId="89" priority="125" stopIfTrue="1" operator="greaterThan">
      <formula>O8</formula>
    </cfRule>
  </conditionalFormatting>
  <conditionalFormatting sqref="Q7">
    <cfRule type="cellIs" dxfId="88" priority="124" stopIfTrue="1" operator="greaterThan">
      <formula>Q8</formula>
    </cfRule>
  </conditionalFormatting>
  <conditionalFormatting sqref="S7">
    <cfRule type="cellIs" dxfId="87" priority="123" stopIfTrue="1" operator="greaterThan">
      <formula>S8</formula>
    </cfRule>
  </conditionalFormatting>
  <conditionalFormatting sqref="U7">
    <cfRule type="cellIs" dxfId="86" priority="122" stopIfTrue="1" operator="greaterThan">
      <formula>U8</formula>
    </cfRule>
  </conditionalFormatting>
  <conditionalFormatting sqref="W7">
    <cfRule type="cellIs" dxfId="85" priority="121" stopIfTrue="1" operator="greaterThan">
      <formula>W8</formula>
    </cfRule>
  </conditionalFormatting>
  <conditionalFormatting sqref="Y7">
    <cfRule type="cellIs" dxfId="84" priority="120" stopIfTrue="1" operator="greaterThan">
      <formula>Y8</formula>
    </cfRule>
  </conditionalFormatting>
  <conditionalFormatting sqref="C10">
    <cfRule type="cellIs" dxfId="83" priority="119" stopIfTrue="1" operator="greaterThan">
      <formula>C11</formula>
    </cfRule>
  </conditionalFormatting>
  <conditionalFormatting sqref="E10">
    <cfRule type="cellIs" dxfId="82" priority="118" stopIfTrue="1" operator="greaterThan">
      <formula>E11</formula>
    </cfRule>
  </conditionalFormatting>
  <conditionalFormatting sqref="G10">
    <cfRule type="cellIs" dxfId="81" priority="117" stopIfTrue="1" operator="greaterThan">
      <formula>G11</formula>
    </cfRule>
  </conditionalFormatting>
  <conditionalFormatting sqref="I10">
    <cfRule type="cellIs" dxfId="80" priority="116" stopIfTrue="1" operator="greaterThan">
      <formula>I11</formula>
    </cfRule>
  </conditionalFormatting>
  <conditionalFormatting sqref="K10">
    <cfRule type="cellIs" dxfId="79" priority="115" stopIfTrue="1" operator="greaterThan">
      <formula>K11</formula>
    </cfRule>
  </conditionalFormatting>
  <conditionalFormatting sqref="M10">
    <cfRule type="cellIs" dxfId="78" priority="114" stopIfTrue="1" operator="greaterThan">
      <formula>M11</formula>
    </cfRule>
  </conditionalFormatting>
  <conditionalFormatting sqref="O10">
    <cfRule type="cellIs" dxfId="77" priority="113" stopIfTrue="1" operator="greaterThan">
      <formula>O11</formula>
    </cfRule>
  </conditionalFormatting>
  <conditionalFormatting sqref="Q10">
    <cfRule type="cellIs" dxfId="76" priority="112" stopIfTrue="1" operator="greaterThan">
      <formula>Q11</formula>
    </cfRule>
  </conditionalFormatting>
  <conditionalFormatting sqref="S10">
    <cfRule type="cellIs" dxfId="75" priority="111" stopIfTrue="1" operator="greaterThan">
      <formula>S11</formula>
    </cfRule>
  </conditionalFormatting>
  <conditionalFormatting sqref="U10">
    <cfRule type="cellIs" dxfId="74" priority="110" stopIfTrue="1" operator="greaterThan">
      <formula>U11</formula>
    </cfRule>
  </conditionalFormatting>
  <conditionalFormatting sqref="W10">
    <cfRule type="cellIs" dxfId="73" priority="109" stopIfTrue="1" operator="greaterThan">
      <formula>W11</formula>
    </cfRule>
  </conditionalFormatting>
  <conditionalFormatting sqref="Y10">
    <cfRule type="cellIs" dxfId="72" priority="108" stopIfTrue="1" operator="greaterThan">
      <formula>Y11</formula>
    </cfRule>
  </conditionalFormatting>
  <conditionalFormatting sqref="C18">
    <cfRule type="cellIs" dxfId="71" priority="107" stopIfTrue="1" operator="greaterThan">
      <formula>C19</formula>
    </cfRule>
  </conditionalFormatting>
  <conditionalFormatting sqref="E18">
    <cfRule type="cellIs" dxfId="70" priority="106" stopIfTrue="1" operator="greaterThan">
      <formula>E19</formula>
    </cfRule>
  </conditionalFormatting>
  <conditionalFormatting sqref="G18">
    <cfRule type="cellIs" dxfId="69" priority="105" stopIfTrue="1" operator="greaterThan">
      <formula>G19</formula>
    </cfRule>
  </conditionalFormatting>
  <conditionalFormatting sqref="I18">
    <cfRule type="cellIs" dxfId="68" priority="104" stopIfTrue="1" operator="greaterThan">
      <formula>I19</formula>
    </cfRule>
  </conditionalFormatting>
  <conditionalFormatting sqref="K18">
    <cfRule type="cellIs" dxfId="67" priority="103" stopIfTrue="1" operator="greaterThan">
      <formula>K19</formula>
    </cfRule>
  </conditionalFormatting>
  <conditionalFormatting sqref="M18">
    <cfRule type="cellIs" dxfId="66" priority="102" stopIfTrue="1" operator="greaterThan">
      <formula>M19</formula>
    </cfRule>
  </conditionalFormatting>
  <conditionalFormatting sqref="O18">
    <cfRule type="cellIs" dxfId="65" priority="101" stopIfTrue="1" operator="greaterThan">
      <formula>O19</formula>
    </cfRule>
  </conditionalFormatting>
  <conditionalFormatting sqref="Q18">
    <cfRule type="cellIs" dxfId="64" priority="100" stopIfTrue="1" operator="greaterThan">
      <formula>Q19</formula>
    </cfRule>
  </conditionalFormatting>
  <conditionalFormatting sqref="S18">
    <cfRule type="cellIs" dxfId="63" priority="99" stopIfTrue="1" operator="greaterThan">
      <formula>S19</formula>
    </cfRule>
  </conditionalFormatting>
  <conditionalFormatting sqref="U18">
    <cfRule type="cellIs" dxfId="62" priority="98" stopIfTrue="1" operator="greaterThan">
      <formula>U19</formula>
    </cfRule>
  </conditionalFormatting>
  <conditionalFormatting sqref="W18">
    <cfRule type="cellIs" dxfId="61" priority="97" stopIfTrue="1" operator="greaterThan">
      <formula>W19</formula>
    </cfRule>
  </conditionalFormatting>
  <conditionalFormatting sqref="Y18">
    <cfRule type="cellIs" dxfId="60" priority="96" stopIfTrue="1" operator="greaterThan">
      <formula>Y19</formula>
    </cfRule>
  </conditionalFormatting>
  <conditionalFormatting sqref="C25">
    <cfRule type="cellIs" dxfId="59" priority="95" stopIfTrue="1" operator="greaterThan">
      <formula>C26</formula>
    </cfRule>
  </conditionalFormatting>
  <conditionalFormatting sqref="E25">
    <cfRule type="cellIs" dxfId="58" priority="94" stopIfTrue="1" operator="greaterThan">
      <formula>E26</formula>
    </cfRule>
  </conditionalFormatting>
  <conditionalFormatting sqref="G25">
    <cfRule type="cellIs" dxfId="57" priority="93" stopIfTrue="1" operator="greaterThan">
      <formula>G26</formula>
    </cfRule>
  </conditionalFormatting>
  <conditionalFormatting sqref="I25">
    <cfRule type="cellIs" dxfId="56" priority="92" stopIfTrue="1" operator="greaterThan">
      <formula>I26</formula>
    </cfRule>
  </conditionalFormatting>
  <conditionalFormatting sqref="K25">
    <cfRule type="cellIs" dxfId="55" priority="91" stopIfTrue="1" operator="greaterThan">
      <formula>K26</formula>
    </cfRule>
  </conditionalFormatting>
  <conditionalFormatting sqref="M25">
    <cfRule type="cellIs" dxfId="54" priority="90" stopIfTrue="1" operator="greaterThan">
      <formula>M26</formula>
    </cfRule>
  </conditionalFormatting>
  <conditionalFormatting sqref="O25">
    <cfRule type="cellIs" dxfId="53" priority="89" stopIfTrue="1" operator="greaterThan">
      <formula>O26</formula>
    </cfRule>
  </conditionalFormatting>
  <conditionalFormatting sqref="Q25">
    <cfRule type="cellIs" dxfId="52" priority="88" stopIfTrue="1" operator="greaterThan">
      <formula>Q26</formula>
    </cfRule>
  </conditionalFormatting>
  <conditionalFormatting sqref="S25">
    <cfRule type="cellIs" dxfId="51" priority="87" stopIfTrue="1" operator="greaterThan">
      <formula>S26</formula>
    </cfRule>
  </conditionalFormatting>
  <conditionalFormatting sqref="U25">
    <cfRule type="cellIs" dxfId="50" priority="86" stopIfTrue="1" operator="greaterThan">
      <formula>U26</formula>
    </cfRule>
  </conditionalFormatting>
  <conditionalFormatting sqref="W25">
    <cfRule type="cellIs" dxfId="49" priority="85" stopIfTrue="1" operator="greaterThan">
      <formula>W26</formula>
    </cfRule>
  </conditionalFormatting>
  <conditionalFormatting sqref="Y25">
    <cfRule type="cellIs" dxfId="48" priority="84" stopIfTrue="1" operator="greaterThan">
      <formula>Y26</formula>
    </cfRule>
  </conditionalFormatting>
  <conditionalFormatting sqref="C28:D28">
    <cfRule type="cellIs" dxfId="47" priority="83" stopIfTrue="1" operator="greaterThan">
      <formula>C29</formula>
    </cfRule>
  </conditionalFormatting>
  <conditionalFormatting sqref="E28:F28">
    <cfRule type="cellIs" dxfId="46" priority="82" stopIfTrue="1" operator="greaterThan">
      <formula>E29</formula>
    </cfRule>
  </conditionalFormatting>
  <conditionalFormatting sqref="G28:H28">
    <cfRule type="cellIs" dxfId="45" priority="81" stopIfTrue="1" operator="greaterThan">
      <formula>G29</formula>
    </cfRule>
  </conditionalFormatting>
  <conditionalFormatting sqref="I28:J28">
    <cfRule type="cellIs" dxfId="44" priority="80" stopIfTrue="1" operator="greaterThan">
      <formula>I29</formula>
    </cfRule>
  </conditionalFormatting>
  <conditionalFormatting sqref="K28:L28">
    <cfRule type="cellIs" dxfId="43" priority="79" stopIfTrue="1" operator="greaterThan">
      <formula>K29</formula>
    </cfRule>
  </conditionalFormatting>
  <conditionalFormatting sqref="M28:N28">
    <cfRule type="cellIs" dxfId="42" priority="78" stopIfTrue="1" operator="greaterThan">
      <formula>M29</formula>
    </cfRule>
  </conditionalFormatting>
  <conditionalFormatting sqref="O28:P28">
    <cfRule type="cellIs" dxfId="41" priority="77" stopIfTrue="1" operator="greaterThan">
      <formula>O29</formula>
    </cfRule>
  </conditionalFormatting>
  <conditionalFormatting sqref="Q28:R28">
    <cfRule type="cellIs" dxfId="40" priority="76" stopIfTrue="1" operator="greaterThan">
      <formula>Q29</formula>
    </cfRule>
  </conditionalFormatting>
  <conditionalFormatting sqref="S28:T28">
    <cfRule type="cellIs" dxfId="39" priority="75" stopIfTrue="1" operator="greaterThan">
      <formula>S29</formula>
    </cfRule>
  </conditionalFormatting>
  <conditionalFormatting sqref="U28:V28">
    <cfRule type="cellIs" dxfId="38" priority="74" stopIfTrue="1" operator="greaterThan">
      <formula>U29</formula>
    </cfRule>
  </conditionalFormatting>
  <conditionalFormatting sqref="W28:X28">
    <cfRule type="cellIs" dxfId="37" priority="73" stopIfTrue="1" operator="greaterThan">
      <formula>W29</formula>
    </cfRule>
  </conditionalFormatting>
  <conditionalFormatting sqref="Y28:Z28">
    <cfRule type="cellIs" dxfId="36" priority="72" stopIfTrue="1" operator="greaterThan">
      <formula>Y29</formula>
    </cfRule>
  </conditionalFormatting>
  <conditionalFormatting sqref="J28">
    <cfRule type="cellIs" dxfId="35" priority="36" stopIfTrue="1" operator="greaterThan">
      <formula>J29</formula>
    </cfRule>
  </conditionalFormatting>
  <conditionalFormatting sqref="D18">
    <cfRule type="cellIs" dxfId="34" priority="35" stopIfTrue="1" operator="greaterThan">
      <formula>D19</formula>
    </cfRule>
  </conditionalFormatting>
  <conditionalFormatting sqref="D25">
    <cfRule type="cellIs" dxfId="33" priority="34" stopIfTrue="1" operator="greaterThan">
      <formula>D26</formula>
    </cfRule>
  </conditionalFormatting>
  <conditionalFormatting sqref="F7">
    <cfRule type="cellIs" dxfId="32" priority="33" stopIfTrue="1" operator="greaterThan">
      <formula>F8</formula>
    </cfRule>
  </conditionalFormatting>
  <conditionalFormatting sqref="F18">
    <cfRule type="cellIs" dxfId="31" priority="32" stopIfTrue="1" operator="greaterThan">
      <formula>F19</formula>
    </cfRule>
  </conditionalFormatting>
  <conditionalFormatting sqref="F25">
    <cfRule type="cellIs" dxfId="30" priority="31" stopIfTrue="1" operator="greaterThan">
      <formula>F26</formula>
    </cfRule>
  </conditionalFormatting>
  <conditionalFormatting sqref="H7">
    <cfRule type="cellIs" dxfId="29" priority="30" stopIfTrue="1" operator="greaterThan">
      <formula>H8</formula>
    </cfRule>
  </conditionalFormatting>
  <conditionalFormatting sqref="J7">
    <cfRule type="cellIs" dxfId="28" priority="29" stopIfTrue="1" operator="greaterThan">
      <formula>J8</formula>
    </cfRule>
  </conditionalFormatting>
  <conditionalFormatting sqref="L7">
    <cfRule type="cellIs" dxfId="27" priority="28" stopIfTrue="1" operator="greaterThan">
      <formula>L8</formula>
    </cfRule>
  </conditionalFormatting>
  <conditionalFormatting sqref="H18">
    <cfRule type="cellIs" dxfId="26" priority="27" stopIfTrue="1" operator="greaterThan">
      <formula>H19</formula>
    </cfRule>
  </conditionalFormatting>
  <conditionalFormatting sqref="H25">
    <cfRule type="cellIs" dxfId="25" priority="26" stopIfTrue="1" operator="greaterThan">
      <formula>H26</formula>
    </cfRule>
  </conditionalFormatting>
  <conditionalFormatting sqref="J18">
    <cfRule type="cellIs" dxfId="24" priority="25" stopIfTrue="1" operator="greaterThan">
      <formula>J19</formula>
    </cfRule>
  </conditionalFormatting>
  <conditionalFormatting sqref="J25">
    <cfRule type="cellIs" dxfId="23" priority="24" stopIfTrue="1" operator="greaterThan">
      <formula>J26</formula>
    </cfRule>
  </conditionalFormatting>
  <conditionalFormatting sqref="L18">
    <cfRule type="cellIs" dxfId="22" priority="23" stopIfTrue="1" operator="greaterThan">
      <formula>L19</formula>
    </cfRule>
  </conditionalFormatting>
  <conditionalFormatting sqref="L25">
    <cfRule type="cellIs" dxfId="21" priority="22" stopIfTrue="1" operator="greaterThan">
      <formula>L26</formula>
    </cfRule>
  </conditionalFormatting>
  <conditionalFormatting sqref="P7">
    <cfRule type="cellIs" dxfId="20" priority="21" stopIfTrue="1" operator="greaterThan">
      <formula>P8</formula>
    </cfRule>
  </conditionalFormatting>
  <conditionalFormatting sqref="R7">
    <cfRule type="cellIs" dxfId="19" priority="20" stopIfTrue="1" operator="greaterThan">
      <formula>R8</formula>
    </cfRule>
  </conditionalFormatting>
  <conditionalFormatting sqref="N7">
    <cfRule type="cellIs" dxfId="18" priority="19" stopIfTrue="1" operator="greaterThan">
      <formula>N8</formula>
    </cfRule>
  </conditionalFormatting>
  <conditionalFormatting sqref="N18">
    <cfRule type="cellIs" dxfId="17" priority="18" stopIfTrue="1" operator="greaterThan">
      <formula>N19</formula>
    </cfRule>
  </conditionalFormatting>
  <conditionalFormatting sqref="P18">
    <cfRule type="cellIs" dxfId="16" priority="17" stopIfTrue="1" operator="greaterThan">
      <formula>P19</formula>
    </cfRule>
  </conditionalFormatting>
  <conditionalFormatting sqref="R18">
    <cfRule type="cellIs" dxfId="15" priority="16" stopIfTrue="1" operator="greaterThan">
      <formula>R19</formula>
    </cfRule>
  </conditionalFormatting>
  <conditionalFormatting sqref="N25">
    <cfRule type="cellIs" dxfId="14" priority="15" stopIfTrue="1" operator="greaterThan">
      <formula>N26</formula>
    </cfRule>
  </conditionalFormatting>
  <conditionalFormatting sqref="P25">
    <cfRule type="cellIs" dxfId="13" priority="14" stopIfTrue="1" operator="greaterThan">
      <formula>P26</formula>
    </cfRule>
  </conditionalFormatting>
  <conditionalFormatting sqref="R25">
    <cfRule type="cellIs" dxfId="12" priority="13" stopIfTrue="1" operator="greaterThan">
      <formula>R26</formula>
    </cfRule>
  </conditionalFormatting>
  <conditionalFormatting sqref="T7">
    <cfRule type="cellIs" dxfId="11" priority="12" stopIfTrue="1" operator="greaterThan">
      <formula>T8</formula>
    </cfRule>
  </conditionalFormatting>
  <conditionalFormatting sqref="X7">
    <cfRule type="cellIs" dxfId="10" priority="11" stopIfTrue="1" operator="greaterThan">
      <formula>X8</formula>
    </cfRule>
  </conditionalFormatting>
  <conditionalFormatting sqref="V7">
    <cfRule type="cellIs" dxfId="9" priority="10" stopIfTrue="1" operator="greaterThan">
      <formula>V8</formula>
    </cfRule>
  </conditionalFormatting>
  <conditionalFormatting sqref="T18">
    <cfRule type="cellIs" dxfId="8" priority="9" stopIfTrue="1" operator="greaterThan">
      <formula>T19</formula>
    </cfRule>
  </conditionalFormatting>
  <conditionalFormatting sqref="T25">
    <cfRule type="cellIs" dxfId="7" priority="8" stopIfTrue="1" operator="greaterThan">
      <formula>T26</formula>
    </cfRule>
  </conditionalFormatting>
  <conditionalFormatting sqref="V18">
    <cfRule type="cellIs" dxfId="6" priority="7" stopIfTrue="1" operator="greaterThan">
      <formula>V19</formula>
    </cfRule>
  </conditionalFormatting>
  <conditionalFormatting sqref="X18">
    <cfRule type="cellIs" dxfId="5" priority="6" stopIfTrue="1" operator="greaterThan">
      <formula>X19</formula>
    </cfRule>
  </conditionalFormatting>
  <conditionalFormatting sqref="V25">
    <cfRule type="cellIs" dxfId="4" priority="5" stopIfTrue="1" operator="greaterThan">
      <formula>V26</formula>
    </cfRule>
  </conditionalFormatting>
  <conditionalFormatting sqref="X25">
    <cfRule type="cellIs" dxfId="3" priority="4" stopIfTrue="1" operator="greaterThan">
      <formula>X26</formula>
    </cfRule>
  </conditionalFormatting>
  <conditionalFormatting sqref="Z7">
    <cfRule type="cellIs" dxfId="2" priority="3" stopIfTrue="1" operator="greaterThan">
      <formula>Z8</formula>
    </cfRule>
  </conditionalFormatting>
  <conditionalFormatting sqref="Z18">
    <cfRule type="cellIs" dxfId="1" priority="2" stopIfTrue="1" operator="greaterThan">
      <formula>Z19</formula>
    </cfRule>
  </conditionalFormatting>
  <conditionalFormatting sqref="Z25">
    <cfRule type="cellIs" dxfId="0" priority="1" stopIfTrue="1" operator="greaterThan">
      <formula>Z26</formula>
    </cfRule>
  </conditionalFormatting>
  <pageMargins left="0.51181102362204722" right="0.51181102362204722" top="0.78740157480314965" bottom="0.78740157480314965" header="0.31496062992125984" footer="0.31496062992125984"/>
  <pageSetup paperSize="9" scale="32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K19"/>
  <sheetViews>
    <sheetView showGridLines="0" zoomScale="85" zoomScaleNormal="85" workbookViewId="0">
      <selection activeCell="A2" sqref="A2:D2"/>
    </sheetView>
  </sheetViews>
  <sheetFormatPr defaultRowHeight="12" x14ac:dyDescent="0.15"/>
  <cols>
    <col min="1" max="1" width="4.75" bestFit="1" customWidth="1"/>
    <col min="2" max="2" width="13.875" customWidth="1"/>
    <col min="3" max="3" width="26.75" customWidth="1"/>
    <col min="4" max="4" width="31.125" bestFit="1" customWidth="1"/>
    <col min="5" max="5" width="30.625" customWidth="1"/>
    <col min="6" max="6" width="16.75" customWidth="1"/>
    <col min="7" max="7" width="12.625" customWidth="1"/>
    <col min="8" max="8" width="24.25" customWidth="1"/>
    <col min="9" max="9" width="16.875" customWidth="1"/>
    <col min="10" max="11" width="10.25" hidden="1" customWidth="1"/>
    <col min="12" max="12" width="0" hidden="1" customWidth="1"/>
  </cols>
  <sheetData>
    <row r="1" spans="1:11" ht="30.75" customHeight="1" x14ac:dyDescent="0.15">
      <c r="A1" s="1499" t="s">
        <v>941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</row>
    <row r="2" spans="1:11" ht="18.75" x14ac:dyDescent="0.15">
      <c r="A2" s="1501" t="str">
        <f>'Atividade Assistencial'!A3:F3</f>
        <v>Dependência: HOSPITAL DE URGENCIA DA REGIÃO SUDOESTE- HURSO</v>
      </c>
      <c r="B2" s="1501"/>
      <c r="C2" s="1501"/>
      <c r="D2" s="1501"/>
      <c r="E2" s="861"/>
      <c r="F2" s="861"/>
      <c r="G2" s="861"/>
      <c r="H2" s="861"/>
      <c r="I2" s="861"/>
      <c r="J2" s="861"/>
      <c r="K2" s="861"/>
    </row>
    <row r="3" spans="1:11" ht="21" customHeight="1" x14ac:dyDescent="0.15">
      <c r="A3" s="1500" t="s">
        <v>957</v>
      </c>
      <c r="B3" s="1500"/>
      <c r="C3" s="1500"/>
      <c r="D3" s="1500"/>
      <c r="E3" s="861"/>
      <c r="F3" s="861" t="s">
        <v>942</v>
      </c>
      <c r="G3" s="861"/>
      <c r="H3" s="861"/>
      <c r="I3" s="861"/>
      <c r="J3" s="861"/>
      <c r="K3" s="861"/>
    </row>
    <row r="4" spans="1:11" ht="30" x14ac:dyDescent="0.15">
      <c r="A4" s="895" t="s">
        <v>956</v>
      </c>
      <c r="B4" s="896" t="s">
        <v>943</v>
      </c>
      <c r="C4" s="896" t="s">
        <v>944</v>
      </c>
      <c r="D4" s="896" t="s">
        <v>945</v>
      </c>
      <c r="E4" s="896" t="s">
        <v>946</v>
      </c>
      <c r="F4" s="896" t="s">
        <v>953</v>
      </c>
      <c r="G4" s="896" t="s">
        <v>947</v>
      </c>
      <c r="H4" s="896" t="s">
        <v>948</v>
      </c>
      <c r="I4" s="896" t="s">
        <v>949</v>
      </c>
      <c r="J4" s="896" t="s">
        <v>950</v>
      </c>
      <c r="K4" s="896" t="s">
        <v>954</v>
      </c>
    </row>
    <row r="5" spans="1:11" ht="49.5" customHeight="1" x14ac:dyDescent="0.15">
      <c r="A5" s="897">
        <v>1</v>
      </c>
      <c r="B5" s="904" t="s">
        <v>1216</v>
      </c>
      <c r="C5" s="905" t="s">
        <v>1212</v>
      </c>
      <c r="D5" s="905" t="s">
        <v>1177</v>
      </c>
      <c r="E5" s="905" t="s">
        <v>1167</v>
      </c>
      <c r="F5" s="905" t="s">
        <v>1213</v>
      </c>
      <c r="G5" s="906" t="s">
        <v>1214</v>
      </c>
      <c r="H5" s="905" t="s">
        <v>1215</v>
      </c>
      <c r="I5" s="907">
        <v>0</v>
      </c>
      <c r="J5" s="905"/>
      <c r="K5" s="905"/>
    </row>
    <row r="6" spans="1:11" ht="48" customHeight="1" x14ac:dyDescent="0.15">
      <c r="A6" s="897">
        <v>2</v>
      </c>
      <c r="B6" s="908" t="s">
        <v>1217</v>
      </c>
      <c r="C6" s="909" t="s">
        <v>1168</v>
      </c>
      <c r="D6" s="905" t="s">
        <v>1177</v>
      </c>
      <c r="E6" s="905" t="s">
        <v>1167</v>
      </c>
      <c r="F6" s="905" t="s">
        <v>1213</v>
      </c>
      <c r="G6" s="906" t="s">
        <v>1214</v>
      </c>
      <c r="H6" s="905" t="s">
        <v>1215</v>
      </c>
      <c r="I6" s="907">
        <v>0</v>
      </c>
      <c r="J6" s="905"/>
      <c r="K6" s="905"/>
    </row>
    <row r="7" spans="1:11" ht="71.25" customHeight="1" x14ac:dyDescent="0.15">
      <c r="A7" s="897">
        <v>3</v>
      </c>
      <c r="B7" s="910" t="s">
        <v>1169</v>
      </c>
      <c r="C7" s="909" t="s">
        <v>1170</v>
      </c>
      <c r="D7" s="905" t="s">
        <v>1178</v>
      </c>
      <c r="E7" s="905" t="s">
        <v>1171</v>
      </c>
      <c r="F7" s="905" t="s">
        <v>1172</v>
      </c>
      <c r="G7" s="906">
        <v>42705</v>
      </c>
      <c r="H7" s="905" t="s">
        <v>1184</v>
      </c>
      <c r="I7" s="907">
        <v>43342</v>
      </c>
      <c r="J7" s="905"/>
      <c r="K7" s="905"/>
    </row>
    <row r="8" spans="1:11" ht="37.5" customHeight="1" x14ac:dyDescent="0.15">
      <c r="A8" s="897">
        <v>4</v>
      </c>
      <c r="B8" s="911" t="s">
        <v>1173</v>
      </c>
      <c r="C8" s="909" t="s">
        <v>1174</v>
      </c>
      <c r="D8" s="905" t="s">
        <v>1179</v>
      </c>
      <c r="E8" s="909" t="s">
        <v>1218</v>
      </c>
      <c r="F8" s="905" t="s">
        <v>1172</v>
      </c>
      <c r="G8" s="906">
        <v>42705</v>
      </c>
      <c r="H8" s="905" t="s">
        <v>1219</v>
      </c>
      <c r="I8" s="907">
        <v>23178</v>
      </c>
      <c r="J8" s="905"/>
      <c r="K8" s="905"/>
    </row>
    <row r="9" spans="1:11" ht="96" customHeight="1" x14ac:dyDescent="0.15">
      <c r="A9" s="897">
        <v>5</v>
      </c>
      <c r="B9" s="911" t="s">
        <v>1175</v>
      </c>
      <c r="C9" s="909" t="s">
        <v>1176</v>
      </c>
      <c r="D9" s="905" t="s">
        <v>1180</v>
      </c>
      <c r="E9" s="905" t="s">
        <v>1181</v>
      </c>
      <c r="F9" s="905" t="s">
        <v>1182</v>
      </c>
      <c r="G9" s="906">
        <v>42705</v>
      </c>
      <c r="H9" s="905" t="s">
        <v>1183</v>
      </c>
      <c r="I9" s="907">
        <v>7482</v>
      </c>
      <c r="J9" s="905"/>
      <c r="K9" s="905"/>
    </row>
    <row r="10" spans="1:11" ht="45.75" customHeight="1" x14ac:dyDescent="0.15">
      <c r="A10" s="897">
        <v>6</v>
      </c>
      <c r="B10" s="911" t="s">
        <v>1185</v>
      </c>
      <c r="C10" s="909" t="s">
        <v>1190</v>
      </c>
      <c r="D10" s="905" t="s">
        <v>1186</v>
      </c>
      <c r="E10" s="905" t="s">
        <v>1191</v>
      </c>
      <c r="F10" s="905" t="s">
        <v>1187</v>
      </c>
      <c r="G10" s="906">
        <v>42736</v>
      </c>
      <c r="H10" s="905" t="s">
        <v>1188</v>
      </c>
      <c r="I10" s="907">
        <v>38000</v>
      </c>
      <c r="J10" s="905"/>
      <c r="K10" s="905"/>
    </row>
    <row r="11" spans="1:11" ht="56.25" hidden="1" customHeight="1" x14ac:dyDescent="0.15">
      <c r="A11" s="897">
        <v>7</v>
      </c>
      <c r="B11" s="912"/>
      <c r="C11" s="909"/>
      <c r="D11" s="905"/>
      <c r="E11" s="905"/>
      <c r="F11" s="905"/>
      <c r="G11" s="906"/>
      <c r="H11" s="905"/>
      <c r="I11" s="907">
        <v>0</v>
      </c>
      <c r="J11" s="905"/>
      <c r="K11" s="905"/>
    </row>
    <row r="12" spans="1:11" ht="56.25" hidden="1" customHeight="1" x14ac:dyDescent="0.15">
      <c r="A12" s="897">
        <v>8</v>
      </c>
      <c r="B12" s="912"/>
      <c r="C12" s="909"/>
      <c r="D12" s="905"/>
      <c r="E12" s="905"/>
      <c r="F12" s="905"/>
      <c r="G12" s="906"/>
      <c r="H12" s="905"/>
      <c r="I12" s="907">
        <v>0</v>
      </c>
      <c r="J12" s="905"/>
      <c r="K12" s="905"/>
    </row>
    <row r="13" spans="1:11" ht="56.25" hidden="1" customHeight="1" x14ac:dyDescent="0.15">
      <c r="A13" s="897">
        <v>9</v>
      </c>
      <c r="B13" s="912"/>
      <c r="C13" s="909"/>
      <c r="D13" s="905"/>
      <c r="E13" s="905"/>
      <c r="F13" s="905"/>
      <c r="G13" s="906"/>
      <c r="H13" s="905"/>
      <c r="I13" s="907">
        <v>0</v>
      </c>
      <c r="J13" s="905"/>
      <c r="K13" s="905"/>
    </row>
    <row r="14" spans="1:11" ht="56.25" hidden="1" customHeight="1" x14ac:dyDescent="0.15">
      <c r="A14" s="897">
        <v>10</v>
      </c>
      <c r="B14" s="913"/>
      <c r="C14" s="905"/>
      <c r="D14" s="905"/>
      <c r="E14" s="905"/>
      <c r="F14" s="905"/>
      <c r="G14" s="906"/>
      <c r="H14" s="905"/>
      <c r="I14" s="907">
        <v>0</v>
      </c>
      <c r="J14" s="905"/>
      <c r="K14" s="905"/>
    </row>
    <row r="15" spans="1:11" ht="56.25" hidden="1" customHeight="1" x14ac:dyDescent="0.15">
      <c r="A15" s="897">
        <v>11</v>
      </c>
      <c r="B15" s="914"/>
      <c r="C15" s="914"/>
      <c r="D15" s="914"/>
      <c r="E15" s="914"/>
      <c r="F15" s="914"/>
      <c r="G15" s="915"/>
      <c r="H15" s="914"/>
      <c r="I15" s="907">
        <v>0</v>
      </c>
      <c r="J15" s="914"/>
      <c r="K15" s="914"/>
    </row>
    <row r="16" spans="1:11" ht="56.25" hidden="1" customHeight="1" x14ac:dyDescent="0.15">
      <c r="A16" s="916">
        <v>12</v>
      </c>
      <c r="B16" s="914"/>
      <c r="C16" s="914"/>
      <c r="D16" s="914"/>
      <c r="E16" s="914"/>
      <c r="F16" s="914"/>
      <c r="G16" s="914"/>
      <c r="H16" s="914"/>
      <c r="I16" s="907">
        <v>0</v>
      </c>
      <c r="J16" s="914"/>
      <c r="K16" s="914"/>
    </row>
    <row r="17" spans="1:11" ht="23.25" hidden="1" customHeight="1" x14ac:dyDescent="0.15">
      <c r="A17" s="605"/>
      <c r="B17" s="899"/>
      <c r="C17" s="898"/>
      <c r="D17" s="898"/>
      <c r="E17" s="1502" t="s">
        <v>984</v>
      </c>
      <c r="F17" s="1503"/>
      <c r="G17" s="1503"/>
      <c r="H17" s="1504"/>
      <c r="I17" s="892" t="s">
        <v>951</v>
      </c>
      <c r="J17" s="893">
        <f>COUNTA(J5:J16)</f>
        <v>0</v>
      </c>
      <c r="K17" s="893">
        <f>COUNTA(K5:K15)</f>
        <v>0</v>
      </c>
    </row>
    <row r="18" spans="1:11" ht="23.25" hidden="1" customHeight="1" x14ac:dyDescent="0.15">
      <c r="A18" s="605"/>
      <c r="B18" s="605"/>
      <c r="C18" s="900"/>
      <c r="D18" s="900"/>
      <c r="E18" s="901"/>
      <c r="F18" s="1496" t="s">
        <v>952</v>
      </c>
      <c r="G18" s="1497"/>
      <c r="H18" s="1498"/>
      <c r="I18" s="902" t="e">
        <f>J17/A17</f>
        <v>#DIV/0!</v>
      </c>
      <c r="J18" s="901"/>
      <c r="K18" s="901"/>
    </row>
    <row r="19" spans="1:11" ht="23.25" customHeight="1" x14ac:dyDescent="0.15">
      <c r="A19" s="605"/>
      <c r="B19" s="605"/>
      <c r="C19" s="605"/>
      <c r="D19" s="605"/>
      <c r="E19" s="903"/>
      <c r="F19" s="1496" t="s">
        <v>955</v>
      </c>
      <c r="G19" s="1497"/>
      <c r="H19" s="1498"/>
      <c r="I19" s="894">
        <f>SUM(I5:I16)</f>
        <v>112002</v>
      </c>
      <c r="J19" s="903"/>
      <c r="K19" s="903"/>
    </row>
  </sheetData>
  <mergeCells count="6">
    <mergeCell ref="F18:H18"/>
    <mergeCell ref="A1:K1"/>
    <mergeCell ref="F19:H19"/>
    <mergeCell ref="A3:D3"/>
    <mergeCell ref="A2:D2"/>
    <mergeCell ref="E17:H17"/>
  </mergeCells>
  <printOptions horizontalCentered="1" verticalCentered="1"/>
  <pageMargins left="0.25" right="0.25" top="0.75" bottom="0.75" header="0.3" footer="0.3"/>
  <pageSetup paperSize="9" scale="51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B2:L11"/>
  <sheetViews>
    <sheetView workbookViewId="0">
      <selection activeCell="B2" sqref="B2:Q11"/>
    </sheetView>
  </sheetViews>
  <sheetFormatPr defaultColWidth="8.875" defaultRowHeight="15.75" x14ac:dyDescent="0.15"/>
  <cols>
    <col min="1" max="16384" width="8.875" style="1053"/>
  </cols>
  <sheetData>
    <row r="2" spans="2:12" x14ac:dyDescent="0.15">
      <c r="B2" s="1053" t="s">
        <v>1192</v>
      </c>
    </row>
    <row r="4" spans="2:12" x14ac:dyDescent="0.15">
      <c r="B4" s="1053" t="s">
        <v>1193</v>
      </c>
      <c r="I4" s="1053" t="s">
        <v>1204</v>
      </c>
    </row>
    <row r="5" spans="2:12" x14ac:dyDescent="0.15">
      <c r="B5" s="1053" t="s">
        <v>1194</v>
      </c>
      <c r="H5" s="1053" t="s">
        <v>1205</v>
      </c>
    </row>
    <row r="6" spans="2:12" x14ac:dyDescent="0.15">
      <c r="B6" s="1053" t="s">
        <v>1195</v>
      </c>
      <c r="L6" s="1053" t="s">
        <v>1206</v>
      </c>
    </row>
    <row r="7" spans="2:12" x14ac:dyDescent="0.15">
      <c r="B7" s="1053" t="s">
        <v>1196</v>
      </c>
      <c r="L7" s="1053" t="s">
        <v>1207</v>
      </c>
    </row>
    <row r="8" spans="2:12" x14ac:dyDescent="0.15">
      <c r="B8" s="1053" t="s">
        <v>1197</v>
      </c>
      <c r="L8" s="1053" t="s">
        <v>1208</v>
      </c>
    </row>
    <row r="9" spans="2:12" x14ac:dyDescent="0.15">
      <c r="B9" s="1053" t="s">
        <v>1198</v>
      </c>
      <c r="L9" s="1053" t="s">
        <v>1209</v>
      </c>
    </row>
    <row r="10" spans="2:12" x14ac:dyDescent="0.15">
      <c r="B10" s="1053" t="s">
        <v>1199</v>
      </c>
      <c r="L10" s="1053" t="s">
        <v>1210</v>
      </c>
    </row>
    <row r="11" spans="2:12" x14ac:dyDescent="0.15">
      <c r="B11" s="1053" t="s">
        <v>1200</v>
      </c>
      <c r="L11" s="1053" t="s">
        <v>1211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-0.499984740745262"/>
  </sheetPr>
  <dimension ref="A1:F73"/>
  <sheetViews>
    <sheetView topLeftCell="B1" workbookViewId="0">
      <selection activeCell="B73" sqref="B73"/>
    </sheetView>
  </sheetViews>
  <sheetFormatPr defaultRowHeight="12" x14ac:dyDescent="0.15"/>
  <cols>
    <col min="1" max="1" width="18.375" customWidth="1"/>
    <col min="2" max="2" width="76.625" customWidth="1"/>
    <col min="3" max="3" width="104.375" customWidth="1"/>
    <col min="4" max="4" width="2.625" hidden="1" customWidth="1"/>
    <col min="5" max="5" width="17.5" customWidth="1"/>
    <col min="6" max="6" width="37" customWidth="1"/>
  </cols>
  <sheetData>
    <row r="1" spans="1:6" ht="39.950000000000003" customHeight="1" x14ac:dyDescent="0.15">
      <c r="A1" s="1505" t="s">
        <v>1227</v>
      </c>
      <c r="B1" s="1506"/>
      <c r="C1" s="1506"/>
      <c r="D1" s="1506"/>
      <c r="E1" s="1506"/>
      <c r="F1" s="1507"/>
    </row>
    <row r="2" spans="1:6" s="1057" customFormat="1" ht="29.25" customHeight="1" x14ac:dyDescent="0.15">
      <c r="A2" s="1054" t="s">
        <v>1228</v>
      </c>
      <c r="B2" s="1055" t="s">
        <v>1229</v>
      </c>
      <c r="C2" s="1055" t="s">
        <v>1230</v>
      </c>
      <c r="D2" s="1055" t="s">
        <v>1231</v>
      </c>
      <c r="E2" s="1056" t="s">
        <v>1232</v>
      </c>
      <c r="F2" s="1055" t="s">
        <v>1233</v>
      </c>
    </row>
    <row r="3" spans="1:6" ht="2.25" hidden="1" customHeight="1" x14ac:dyDescent="0.15">
      <c r="A3" s="1058" t="s">
        <v>1234</v>
      </c>
      <c r="B3" s="1059" t="s">
        <v>1235</v>
      </c>
      <c r="C3" s="1060">
        <v>75000</v>
      </c>
      <c r="D3" s="1061" t="s">
        <v>1236</v>
      </c>
      <c r="E3" s="1061"/>
      <c r="F3" s="1061"/>
    </row>
    <row r="4" spans="1:6" ht="20.100000000000001" customHeight="1" x14ac:dyDescent="0.25">
      <c r="A4" s="1062" t="s">
        <v>1237</v>
      </c>
      <c r="B4" s="1063" t="s">
        <v>1238</v>
      </c>
      <c r="C4" s="1064">
        <v>244958</v>
      </c>
      <c r="D4" s="1065"/>
      <c r="E4" s="1066">
        <v>40726</v>
      </c>
      <c r="F4" s="1067" t="s">
        <v>1239</v>
      </c>
    </row>
    <row r="5" spans="1:6" ht="19.5" customHeight="1" x14ac:dyDescent="0.25">
      <c r="A5" s="1062" t="s">
        <v>1240</v>
      </c>
      <c r="B5" s="1063" t="s">
        <v>1241</v>
      </c>
      <c r="C5" s="1068">
        <v>64240</v>
      </c>
      <c r="D5" s="1065"/>
      <c r="E5" s="1066">
        <v>42037</v>
      </c>
      <c r="F5" s="1067" t="s">
        <v>1239</v>
      </c>
    </row>
    <row r="6" spans="1:6" ht="20.100000000000001" customHeight="1" x14ac:dyDescent="0.25">
      <c r="A6" s="1062" t="s">
        <v>1242</v>
      </c>
      <c r="B6" s="1063" t="s">
        <v>1243</v>
      </c>
      <c r="C6" s="1064">
        <v>14600</v>
      </c>
      <c r="D6" s="1065"/>
      <c r="E6" s="1066">
        <v>40726</v>
      </c>
      <c r="F6" s="1067" t="s">
        <v>1239</v>
      </c>
    </row>
    <row r="7" spans="1:6" ht="20.100000000000001" customHeight="1" x14ac:dyDescent="0.15">
      <c r="A7" s="1062" t="s">
        <v>1244</v>
      </c>
      <c r="B7" s="1063" t="s">
        <v>1245</v>
      </c>
      <c r="C7" s="1069" t="s">
        <v>1246</v>
      </c>
      <c r="D7" s="1065"/>
      <c r="E7" s="1066">
        <v>41061</v>
      </c>
      <c r="F7" s="1067" t="s">
        <v>1239</v>
      </c>
    </row>
    <row r="8" spans="1:6" ht="30" customHeight="1" x14ac:dyDescent="0.15">
      <c r="A8" s="1062" t="s">
        <v>1247</v>
      </c>
      <c r="B8" s="1070" t="s">
        <v>1248</v>
      </c>
      <c r="C8" s="1071" t="s">
        <v>1249</v>
      </c>
      <c r="D8" s="1065"/>
      <c r="E8" s="1066">
        <v>40940</v>
      </c>
      <c r="F8" s="1067" t="s">
        <v>1239</v>
      </c>
    </row>
    <row r="9" spans="1:6" ht="30" customHeight="1" x14ac:dyDescent="0.15">
      <c r="A9" s="1062" t="s">
        <v>1250</v>
      </c>
      <c r="B9" s="1070" t="s">
        <v>1251</v>
      </c>
      <c r="C9" s="1072">
        <v>6393.19</v>
      </c>
      <c r="D9" s="1065"/>
      <c r="E9" s="1066">
        <v>41365</v>
      </c>
      <c r="F9" s="1067" t="s">
        <v>1239</v>
      </c>
    </row>
    <row r="10" spans="1:6" ht="30" customHeight="1" x14ac:dyDescent="0.15">
      <c r="A10" s="1062" t="s">
        <v>1252</v>
      </c>
      <c r="B10" s="1070" t="s">
        <v>1253</v>
      </c>
      <c r="C10" s="1073">
        <v>130000</v>
      </c>
      <c r="D10" s="1065"/>
      <c r="E10" s="1066">
        <v>42128</v>
      </c>
      <c r="F10" s="1067" t="s">
        <v>1239</v>
      </c>
    </row>
    <row r="11" spans="1:6" ht="20.100000000000001" hidden="1" customHeight="1" x14ac:dyDescent="0.25">
      <c r="A11" s="1062" t="s">
        <v>1254</v>
      </c>
      <c r="B11" s="1063" t="s">
        <v>1255</v>
      </c>
      <c r="C11" s="1064">
        <v>72700</v>
      </c>
      <c r="D11" s="1065"/>
      <c r="E11" s="1065"/>
      <c r="F11" s="1067" t="s">
        <v>1239</v>
      </c>
    </row>
    <row r="12" spans="1:6" ht="20.100000000000001" customHeight="1" x14ac:dyDescent="0.25">
      <c r="A12" s="1062" t="s">
        <v>1256</v>
      </c>
      <c r="B12" s="1063" t="s">
        <v>1257</v>
      </c>
      <c r="C12" s="1064" t="s">
        <v>1258</v>
      </c>
      <c r="D12" s="1065"/>
      <c r="E12" s="1066">
        <v>41426</v>
      </c>
      <c r="F12" s="1067" t="s">
        <v>1239</v>
      </c>
    </row>
    <row r="13" spans="1:6" ht="30" hidden="1" customHeight="1" x14ac:dyDescent="0.15">
      <c r="A13" s="1062" t="s">
        <v>1259</v>
      </c>
      <c r="B13" s="1070" t="s">
        <v>1260</v>
      </c>
      <c r="C13" s="1074" t="s">
        <v>1261</v>
      </c>
      <c r="D13" s="1065"/>
      <c r="E13" s="1065"/>
      <c r="F13" s="1067" t="s">
        <v>1239</v>
      </c>
    </row>
    <row r="14" spans="1:6" ht="20.100000000000001" hidden="1" customHeight="1" x14ac:dyDescent="0.25">
      <c r="A14" s="1062" t="s">
        <v>1262</v>
      </c>
      <c r="B14" s="1063" t="s">
        <v>1263</v>
      </c>
      <c r="C14" s="1075">
        <v>123970</v>
      </c>
      <c r="D14" s="1065"/>
      <c r="E14" s="1065"/>
      <c r="F14" s="1067" t="s">
        <v>1239</v>
      </c>
    </row>
    <row r="15" spans="1:6" ht="20.100000000000001" hidden="1" customHeight="1" x14ac:dyDescent="0.25">
      <c r="A15" s="1062" t="s">
        <v>1264</v>
      </c>
      <c r="B15" s="1063" t="s">
        <v>1265</v>
      </c>
      <c r="C15" s="1076">
        <v>69000</v>
      </c>
      <c r="D15" s="1065"/>
      <c r="E15" s="1065"/>
      <c r="F15" s="1067" t="s">
        <v>1239</v>
      </c>
    </row>
    <row r="16" spans="1:6" ht="20.100000000000001" hidden="1" customHeight="1" x14ac:dyDescent="0.25">
      <c r="A16" s="1062" t="s">
        <v>1266</v>
      </c>
      <c r="B16" s="1063" t="s">
        <v>1267</v>
      </c>
      <c r="C16" s="1075">
        <v>66670</v>
      </c>
      <c r="D16" s="1065"/>
      <c r="E16" s="1065"/>
      <c r="F16" s="1067" t="s">
        <v>1239</v>
      </c>
    </row>
    <row r="17" spans="1:6" ht="20.100000000000001" customHeight="1" x14ac:dyDescent="0.25">
      <c r="A17" s="1062" t="s">
        <v>1268</v>
      </c>
      <c r="B17" s="1063" t="s">
        <v>1269</v>
      </c>
      <c r="C17" s="1076" t="s">
        <v>1270</v>
      </c>
      <c r="D17" s="1065"/>
      <c r="E17" s="1066">
        <v>41730</v>
      </c>
      <c r="F17" s="1067" t="s">
        <v>1239</v>
      </c>
    </row>
    <row r="18" spans="1:6" ht="20.100000000000001" customHeight="1" x14ac:dyDescent="0.25">
      <c r="A18" s="1062" t="s">
        <v>1271</v>
      </c>
      <c r="B18" s="1063" t="s">
        <v>1272</v>
      </c>
      <c r="C18" s="1075">
        <v>45000</v>
      </c>
      <c r="D18" s="1065"/>
      <c r="E18" s="1066">
        <v>41883</v>
      </c>
      <c r="F18" s="1067" t="s">
        <v>1239</v>
      </c>
    </row>
    <row r="19" spans="1:6" ht="20.100000000000001" customHeight="1" x14ac:dyDescent="0.25">
      <c r="A19" s="1062" t="s">
        <v>1273</v>
      </c>
      <c r="B19" s="1077" t="s">
        <v>1274</v>
      </c>
      <c r="C19" s="1075">
        <v>273687.65000000002</v>
      </c>
      <c r="D19" s="1065"/>
      <c r="E19" s="1066">
        <v>42128</v>
      </c>
      <c r="F19" s="1067" t="s">
        <v>1239</v>
      </c>
    </row>
    <row r="20" spans="1:6" ht="20.100000000000001" customHeight="1" x14ac:dyDescent="0.25">
      <c r="A20" s="1062" t="s">
        <v>1275</v>
      </c>
      <c r="B20" s="1078" t="s">
        <v>1276</v>
      </c>
      <c r="C20" s="1075">
        <v>4000</v>
      </c>
      <c r="D20" s="1065"/>
      <c r="E20" s="1066">
        <v>42156</v>
      </c>
      <c r="F20" s="1067" t="s">
        <v>1239</v>
      </c>
    </row>
    <row r="21" spans="1:6" ht="20.100000000000001" customHeight="1" x14ac:dyDescent="0.25">
      <c r="A21" s="1062" t="s">
        <v>1277</v>
      </c>
      <c r="B21" s="1078" t="s">
        <v>1278</v>
      </c>
      <c r="C21" s="1075">
        <v>17300</v>
      </c>
      <c r="D21" s="1065"/>
      <c r="E21" s="1066">
        <v>42430</v>
      </c>
      <c r="F21" s="1067" t="s">
        <v>1239</v>
      </c>
    </row>
    <row r="22" spans="1:6" ht="20.100000000000001" customHeight="1" x14ac:dyDescent="0.15">
      <c r="A22" s="1062"/>
      <c r="B22" s="1063"/>
      <c r="C22" s="1079"/>
      <c r="D22" s="1065"/>
      <c r="E22" s="1065"/>
      <c r="F22" s="1067"/>
    </row>
    <row r="23" spans="1:6" ht="30" customHeight="1" x14ac:dyDescent="0.25">
      <c r="A23" s="1062" t="s">
        <v>1279</v>
      </c>
      <c r="B23" s="1070" t="s">
        <v>1280</v>
      </c>
      <c r="C23" s="1080" t="s">
        <v>1281</v>
      </c>
      <c r="D23" s="1065" t="s">
        <v>1282</v>
      </c>
      <c r="E23" s="1066">
        <v>40561</v>
      </c>
      <c r="F23" s="1067" t="s">
        <v>1283</v>
      </c>
    </row>
    <row r="24" spans="1:6" ht="30" customHeight="1" x14ac:dyDescent="0.25">
      <c r="A24" s="1062" t="s">
        <v>1284</v>
      </c>
      <c r="B24" s="1070" t="s">
        <v>1285</v>
      </c>
      <c r="C24" s="1081" t="s">
        <v>1286</v>
      </c>
      <c r="D24" s="1065" t="s">
        <v>1287</v>
      </c>
      <c r="E24" s="1066">
        <v>40725</v>
      </c>
      <c r="F24" s="1067" t="s">
        <v>1288</v>
      </c>
    </row>
    <row r="25" spans="1:6" ht="24.95" hidden="1" customHeight="1" x14ac:dyDescent="0.25">
      <c r="A25" s="1062" t="s">
        <v>1289</v>
      </c>
      <c r="B25" s="1063" t="s">
        <v>1290</v>
      </c>
      <c r="C25" s="1082">
        <v>16191.67</v>
      </c>
      <c r="D25" s="1065" t="s">
        <v>1291</v>
      </c>
      <c r="E25" s="1065"/>
      <c r="F25" s="1067" t="s">
        <v>1288</v>
      </c>
    </row>
    <row r="26" spans="1:6" ht="24.95" customHeight="1" x14ac:dyDescent="0.25">
      <c r="A26" s="1062" t="s">
        <v>1292</v>
      </c>
      <c r="B26" s="1063" t="s">
        <v>1293</v>
      </c>
      <c r="C26" s="1075">
        <v>25000</v>
      </c>
      <c r="D26" s="1065" t="s">
        <v>1291</v>
      </c>
      <c r="E26" s="1066">
        <v>40513</v>
      </c>
      <c r="F26" s="1067" t="s">
        <v>1294</v>
      </c>
    </row>
    <row r="27" spans="1:6" s="604" customFormat="1" ht="24.95" hidden="1" customHeight="1" x14ac:dyDescent="0.25">
      <c r="A27" s="1062" t="s">
        <v>1295</v>
      </c>
      <c r="B27" s="1063" t="s">
        <v>1296</v>
      </c>
      <c r="C27" s="1075">
        <v>5039.67</v>
      </c>
      <c r="D27" s="1065" t="s">
        <v>1297</v>
      </c>
      <c r="E27" s="1065"/>
      <c r="F27" s="1067"/>
    </row>
    <row r="28" spans="1:6" ht="24.95" customHeight="1" x14ac:dyDescent="0.25">
      <c r="A28" s="1062" t="s">
        <v>1298</v>
      </c>
      <c r="B28" s="1063" t="s">
        <v>1299</v>
      </c>
      <c r="C28" s="1076">
        <v>511.5</v>
      </c>
      <c r="D28" s="1065" t="s">
        <v>1300</v>
      </c>
      <c r="E28" s="1066">
        <v>41548</v>
      </c>
      <c r="F28" s="1067" t="s">
        <v>1301</v>
      </c>
    </row>
    <row r="29" spans="1:6" ht="24.95" customHeight="1" x14ac:dyDescent="0.25">
      <c r="A29" s="1062" t="s">
        <v>1302</v>
      </c>
      <c r="B29" s="1063" t="s">
        <v>1303</v>
      </c>
      <c r="C29" s="1083" t="s">
        <v>1304</v>
      </c>
      <c r="D29" s="1065" t="s">
        <v>1305</v>
      </c>
      <c r="E29" s="1066">
        <v>40519</v>
      </c>
      <c r="F29" s="1067" t="s">
        <v>1306</v>
      </c>
    </row>
    <row r="30" spans="1:6" ht="24.95" customHeight="1" x14ac:dyDescent="0.25">
      <c r="A30" s="1062" t="s">
        <v>1307</v>
      </c>
      <c r="B30" s="1063" t="s">
        <v>1308</v>
      </c>
      <c r="C30" s="1075" t="s">
        <v>1309</v>
      </c>
      <c r="D30" s="1065" t="s">
        <v>1310</v>
      </c>
      <c r="E30" s="1066">
        <v>40841</v>
      </c>
      <c r="F30" s="1067" t="s">
        <v>1311</v>
      </c>
    </row>
    <row r="31" spans="1:6" ht="24.95" customHeight="1" x14ac:dyDescent="0.25">
      <c r="A31" s="1062" t="s">
        <v>1312</v>
      </c>
      <c r="B31" s="1063" t="s">
        <v>1313</v>
      </c>
      <c r="C31" s="1075" t="s">
        <v>1314</v>
      </c>
      <c r="D31" s="1065" t="s">
        <v>1310</v>
      </c>
      <c r="E31" s="1066">
        <v>40878</v>
      </c>
      <c r="F31" s="1067" t="s">
        <v>1311</v>
      </c>
    </row>
    <row r="32" spans="1:6" ht="30" customHeight="1" x14ac:dyDescent="0.25">
      <c r="A32" s="1062" t="s">
        <v>1315</v>
      </c>
      <c r="B32" s="1070" t="s">
        <v>1316</v>
      </c>
      <c r="C32" s="1080" t="s">
        <v>1317</v>
      </c>
      <c r="D32" s="1065" t="s">
        <v>1318</v>
      </c>
      <c r="E32" s="1066">
        <v>40725</v>
      </c>
      <c r="F32" s="1067" t="s">
        <v>1319</v>
      </c>
    </row>
    <row r="33" spans="1:6" ht="30" customHeight="1" x14ac:dyDescent="0.25">
      <c r="A33" s="1062" t="s">
        <v>1320</v>
      </c>
      <c r="B33" s="1070" t="s">
        <v>1321</v>
      </c>
      <c r="C33" s="1080" t="s">
        <v>1322</v>
      </c>
      <c r="D33" s="1065" t="s">
        <v>1287</v>
      </c>
      <c r="E33" s="1066">
        <v>40786</v>
      </c>
      <c r="F33" s="1067" t="s">
        <v>1288</v>
      </c>
    </row>
    <row r="34" spans="1:6" ht="24.95" customHeight="1" x14ac:dyDescent="0.25">
      <c r="A34" s="1062" t="s">
        <v>1323</v>
      </c>
      <c r="B34" s="1063" t="s">
        <v>1324</v>
      </c>
      <c r="C34" s="1075" t="s">
        <v>1325</v>
      </c>
      <c r="D34" s="1065" t="s">
        <v>1310</v>
      </c>
      <c r="E34" s="1066">
        <v>40791</v>
      </c>
      <c r="F34" s="1067" t="s">
        <v>1311</v>
      </c>
    </row>
    <row r="35" spans="1:6" ht="39.950000000000003" customHeight="1" x14ac:dyDescent="0.2">
      <c r="A35" s="1084" t="s">
        <v>1323</v>
      </c>
      <c r="B35" s="1070" t="s">
        <v>1326</v>
      </c>
      <c r="C35" s="1085" t="s">
        <v>1327</v>
      </c>
      <c r="D35" s="1067" t="s">
        <v>1310</v>
      </c>
      <c r="E35" s="1067"/>
      <c r="F35" s="1067" t="s">
        <v>1311</v>
      </c>
    </row>
    <row r="36" spans="1:6" ht="24.95" customHeight="1" x14ac:dyDescent="0.25">
      <c r="A36" s="1062" t="s">
        <v>1328</v>
      </c>
      <c r="B36" s="1063" t="s">
        <v>1329</v>
      </c>
      <c r="C36" s="1075" t="s">
        <v>1330</v>
      </c>
      <c r="D36" s="1065" t="s">
        <v>1331</v>
      </c>
      <c r="E36" s="1065"/>
      <c r="F36" s="1067" t="s">
        <v>1332</v>
      </c>
    </row>
    <row r="37" spans="1:6" ht="24.95" customHeight="1" x14ac:dyDescent="0.25">
      <c r="A37" s="1062" t="s">
        <v>1333</v>
      </c>
      <c r="B37" s="1063" t="s">
        <v>1334</v>
      </c>
      <c r="C37" s="1075" t="s">
        <v>1335</v>
      </c>
      <c r="D37" s="1065" t="s">
        <v>1336</v>
      </c>
      <c r="E37" s="1065"/>
      <c r="F37" s="1067" t="s">
        <v>1337</v>
      </c>
    </row>
    <row r="38" spans="1:6" ht="24" customHeight="1" x14ac:dyDescent="0.25">
      <c r="A38" s="1062" t="s">
        <v>1338</v>
      </c>
      <c r="B38" s="1063" t="s">
        <v>1339</v>
      </c>
      <c r="C38" s="1080" t="s">
        <v>1340</v>
      </c>
      <c r="D38" s="1086" t="s">
        <v>1341</v>
      </c>
      <c r="E38" s="1066">
        <v>40515</v>
      </c>
      <c r="F38" s="1067" t="s">
        <v>1306</v>
      </c>
    </row>
    <row r="39" spans="1:6" ht="36" customHeight="1" x14ac:dyDescent="0.25">
      <c r="A39" s="1084" t="s">
        <v>1342</v>
      </c>
      <c r="B39" s="1070" t="s">
        <v>1343</v>
      </c>
      <c r="C39" s="1080" t="s">
        <v>1344</v>
      </c>
      <c r="D39" s="1067" t="s">
        <v>1310</v>
      </c>
      <c r="E39" s="1087">
        <v>40695</v>
      </c>
      <c r="F39" s="1067" t="s">
        <v>1345</v>
      </c>
    </row>
    <row r="40" spans="1:6" ht="20.100000000000001" customHeight="1" x14ac:dyDescent="0.25">
      <c r="A40" s="1088" t="s">
        <v>1346</v>
      </c>
      <c r="B40" s="1089" t="s">
        <v>1347</v>
      </c>
      <c r="C40" s="1090" t="s">
        <v>1348</v>
      </c>
      <c r="D40" s="1091" t="s">
        <v>1300</v>
      </c>
      <c r="E40" s="1092">
        <v>40721</v>
      </c>
      <c r="F40" s="1093" t="s">
        <v>1301</v>
      </c>
    </row>
    <row r="41" spans="1:6" ht="20.100000000000001" hidden="1" customHeight="1" x14ac:dyDescent="0.25">
      <c r="A41" s="1062" t="s">
        <v>1349</v>
      </c>
      <c r="B41" s="1063" t="s">
        <v>1350</v>
      </c>
      <c r="C41" s="1075">
        <v>25369.84</v>
      </c>
      <c r="D41" s="1065" t="s">
        <v>1172</v>
      </c>
      <c r="E41" s="1065"/>
      <c r="F41" s="1067"/>
    </row>
    <row r="42" spans="1:6" ht="26.25" customHeight="1" x14ac:dyDescent="0.25">
      <c r="A42" s="1094" t="s">
        <v>1351</v>
      </c>
      <c r="B42" s="1095" t="s">
        <v>1352</v>
      </c>
      <c r="C42" s="1096" t="s">
        <v>1353</v>
      </c>
      <c r="D42" s="1097" t="s">
        <v>1354</v>
      </c>
      <c r="E42" s="1098">
        <v>41226</v>
      </c>
      <c r="F42" s="1099" t="s">
        <v>1355</v>
      </c>
    </row>
    <row r="43" spans="1:6" ht="29.25" customHeight="1" x14ac:dyDescent="0.25">
      <c r="A43" s="1062" t="s">
        <v>1356</v>
      </c>
      <c r="B43" s="1063" t="s">
        <v>1357</v>
      </c>
      <c r="C43" s="1075">
        <v>2673.74</v>
      </c>
      <c r="D43" s="1065" t="s">
        <v>1358</v>
      </c>
      <c r="E43" s="1066">
        <v>41295</v>
      </c>
      <c r="F43" s="1067" t="s">
        <v>1345</v>
      </c>
    </row>
    <row r="44" spans="1:6" ht="33.75" customHeight="1" x14ac:dyDescent="0.25">
      <c r="A44" s="1062" t="s">
        <v>1359</v>
      </c>
      <c r="B44" s="1063" t="s">
        <v>1360</v>
      </c>
      <c r="C44" s="1075">
        <v>2000</v>
      </c>
      <c r="D44" s="1065" t="s">
        <v>1361</v>
      </c>
      <c r="E44" s="1066">
        <v>41240</v>
      </c>
      <c r="F44" s="1067" t="s">
        <v>1362</v>
      </c>
    </row>
    <row r="45" spans="1:6" ht="30" customHeight="1" x14ac:dyDescent="0.25">
      <c r="A45" s="1062" t="s">
        <v>1363</v>
      </c>
      <c r="B45" s="1063" t="s">
        <v>1364</v>
      </c>
      <c r="C45" s="1075">
        <v>2550</v>
      </c>
      <c r="D45" s="1065" t="s">
        <v>1310</v>
      </c>
      <c r="E45" s="1066">
        <v>41275</v>
      </c>
      <c r="F45" s="1067" t="s">
        <v>1311</v>
      </c>
    </row>
    <row r="46" spans="1:6" ht="29.25" customHeight="1" x14ac:dyDescent="0.25">
      <c r="A46" s="1100" t="s">
        <v>1365</v>
      </c>
      <c r="B46" s="1101" t="s">
        <v>1366</v>
      </c>
      <c r="C46" s="1102">
        <v>2030</v>
      </c>
      <c r="D46" s="1103" t="s">
        <v>1367</v>
      </c>
      <c r="E46" s="1104">
        <v>41395</v>
      </c>
      <c r="F46" s="1105" t="s">
        <v>1368</v>
      </c>
    </row>
    <row r="47" spans="1:6" s="604" customFormat="1" ht="27" customHeight="1" x14ac:dyDescent="0.25">
      <c r="A47" s="1106" t="s">
        <v>1369</v>
      </c>
      <c r="B47" s="1107" t="s">
        <v>1370</v>
      </c>
      <c r="C47" s="1075">
        <v>1390.81</v>
      </c>
      <c r="D47" s="1108" t="s">
        <v>1358</v>
      </c>
      <c r="E47" s="1109">
        <v>40967</v>
      </c>
      <c r="F47" s="1110" t="s">
        <v>1345</v>
      </c>
    </row>
    <row r="48" spans="1:6" ht="31.5" customHeight="1" x14ac:dyDescent="0.25">
      <c r="A48" s="1062" t="s">
        <v>1371</v>
      </c>
      <c r="B48" s="1063" t="s">
        <v>1372</v>
      </c>
      <c r="C48" s="1075">
        <v>1350</v>
      </c>
      <c r="D48" s="1065" t="s">
        <v>1282</v>
      </c>
      <c r="E48" s="1066">
        <v>41730</v>
      </c>
      <c r="F48" s="1067" t="s">
        <v>1288</v>
      </c>
    </row>
    <row r="49" spans="1:6" ht="30.75" hidden="1" customHeight="1" x14ac:dyDescent="0.15">
      <c r="A49" s="1111" t="s">
        <v>1373</v>
      </c>
      <c r="B49" s="1112" t="s">
        <v>1374</v>
      </c>
      <c r="C49" s="1113">
        <v>495</v>
      </c>
      <c r="D49" s="1114" t="s">
        <v>1310</v>
      </c>
      <c r="E49" s="1114"/>
      <c r="F49" s="1115" t="s">
        <v>1375</v>
      </c>
    </row>
    <row r="50" spans="1:6" ht="54.95" hidden="1" customHeight="1" x14ac:dyDescent="0.15">
      <c r="A50" s="1084" t="s">
        <v>1376</v>
      </c>
      <c r="B50" s="1070" t="s">
        <v>1377</v>
      </c>
      <c r="C50" s="1116" t="s">
        <v>1378</v>
      </c>
      <c r="D50" s="1099" t="s">
        <v>1354</v>
      </c>
      <c r="E50" s="1099"/>
      <c r="F50" s="1117" t="s">
        <v>1355</v>
      </c>
    </row>
    <row r="51" spans="1:6" ht="24.95" hidden="1" customHeight="1" x14ac:dyDescent="0.15">
      <c r="A51" s="1062" t="s">
        <v>1379</v>
      </c>
      <c r="B51" s="1063" t="s">
        <v>1380</v>
      </c>
      <c r="C51" s="1079">
        <v>333</v>
      </c>
      <c r="D51" s="1065"/>
      <c r="E51" s="1065"/>
      <c r="F51" s="1067" t="s">
        <v>1381</v>
      </c>
    </row>
    <row r="52" spans="1:6" ht="35.1" customHeight="1" x14ac:dyDescent="0.15">
      <c r="A52" s="1062" t="s">
        <v>1382</v>
      </c>
      <c r="B52" s="1063" t="s">
        <v>1383</v>
      </c>
      <c r="C52" s="1116" t="s">
        <v>1384</v>
      </c>
      <c r="D52" s="1067" t="s">
        <v>1297</v>
      </c>
      <c r="E52" s="1067"/>
      <c r="F52" s="1067" t="s">
        <v>1385</v>
      </c>
    </row>
    <row r="53" spans="1:6" ht="31.5" hidden="1" customHeight="1" x14ac:dyDescent="0.25">
      <c r="A53" s="1118" t="s">
        <v>1386</v>
      </c>
      <c r="B53" s="1119" t="s">
        <v>1387</v>
      </c>
      <c r="C53" s="1120">
        <v>7950</v>
      </c>
      <c r="D53" s="1121" t="s">
        <v>1388</v>
      </c>
      <c r="E53" s="1121"/>
      <c r="F53" s="1122"/>
    </row>
    <row r="54" spans="1:6" ht="30.75" customHeight="1" x14ac:dyDescent="0.15">
      <c r="A54" s="1062" t="s">
        <v>1389</v>
      </c>
      <c r="B54" s="1063" t="s">
        <v>1390</v>
      </c>
      <c r="C54" s="1079" t="s">
        <v>1391</v>
      </c>
      <c r="D54" s="1065" t="s">
        <v>1388</v>
      </c>
      <c r="E54" s="1066">
        <v>41582</v>
      </c>
      <c r="F54" s="1067" t="s">
        <v>1392</v>
      </c>
    </row>
    <row r="55" spans="1:6" ht="30" customHeight="1" x14ac:dyDescent="0.25">
      <c r="A55" s="1084" t="s">
        <v>1393</v>
      </c>
      <c r="B55" s="1070" t="s">
        <v>1394</v>
      </c>
      <c r="C55" s="1080" t="s">
        <v>1395</v>
      </c>
      <c r="D55" s="1067" t="s">
        <v>1282</v>
      </c>
      <c r="E55" s="1087">
        <v>41730</v>
      </c>
      <c r="F55" s="1067" t="s">
        <v>1288</v>
      </c>
    </row>
    <row r="56" spans="1:6" ht="29.25" hidden="1" customHeight="1" x14ac:dyDescent="0.25">
      <c r="A56" s="1062" t="s">
        <v>1396</v>
      </c>
      <c r="B56" s="1063" t="s">
        <v>1397</v>
      </c>
      <c r="C56" s="1075">
        <v>2237</v>
      </c>
      <c r="D56" s="1065" t="s">
        <v>1388</v>
      </c>
      <c r="E56" s="1065"/>
      <c r="F56" s="1067" t="s">
        <v>1392</v>
      </c>
    </row>
    <row r="57" spans="1:6" ht="30" hidden="1" customHeight="1" x14ac:dyDescent="0.25">
      <c r="A57" s="1084" t="s">
        <v>1398</v>
      </c>
      <c r="B57" s="1070" t="s">
        <v>1399</v>
      </c>
      <c r="C57" s="1080" t="s">
        <v>1400</v>
      </c>
      <c r="D57" s="1065" t="s">
        <v>1297</v>
      </c>
      <c r="E57" s="1065"/>
      <c r="F57" s="1067"/>
    </row>
    <row r="58" spans="1:6" ht="29.25" customHeight="1" x14ac:dyDescent="0.25">
      <c r="A58" s="1062" t="s">
        <v>1401</v>
      </c>
      <c r="B58" s="1063" t="s">
        <v>1402</v>
      </c>
      <c r="C58" s="1075" t="s">
        <v>1403</v>
      </c>
      <c r="D58" s="1065" t="s">
        <v>1354</v>
      </c>
      <c r="E58" s="1066">
        <v>41821</v>
      </c>
      <c r="F58" s="1067" t="s">
        <v>1355</v>
      </c>
    </row>
    <row r="59" spans="1:6" ht="18" customHeight="1" x14ac:dyDescent="0.25">
      <c r="A59" s="1062" t="s">
        <v>1404</v>
      </c>
      <c r="B59" s="1063" t="s">
        <v>1405</v>
      </c>
      <c r="C59" s="1075">
        <v>6800</v>
      </c>
      <c r="D59" s="1065" t="s">
        <v>1388</v>
      </c>
      <c r="E59" s="1066">
        <v>41883</v>
      </c>
      <c r="F59" s="1067" t="s">
        <v>1392</v>
      </c>
    </row>
    <row r="60" spans="1:6" ht="31.5" hidden="1" customHeight="1" x14ac:dyDescent="0.15">
      <c r="A60" s="1062" t="s">
        <v>1406</v>
      </c>
      <c r="B60" s="1063" t="s">
        <v>1407</v>
      </c>
      <c r="C60" s="1079" t="s">
        <v>1408</v>
      </c>
      <c r="D60" s="1065" t="s">
        <v>1287</v>
      </c>
      <c r="E60" s="1065"/>
      <c r="F60" s="1067"/>
    </row>
    <row r="61" spans="1:6" ht="1.5" customHeight="1" x14ac:dyDescent="0.25">
      <c r="A61" s="1123" t="s">
        <v>1409</v>
      </c>
      <c r="B61" s="1124" t="s">
        <v>1410</v>
      </c>
      <c r="C61" s="1125">
        <v>19612.39</v>
      </c>
      <c r="D61" s="1126" t="s">
        <v>1388</v>
      </c>
      <c r="E61" s="1126"/>
      <c r="F61" s="1127"/>
    </row>
    <row r="62" spans="1:6" ht="29.25" customHeight="1" x14ac:dyDescent="0.25">
      <c r="A62" s="1062" t="s">
        <v>1411</v>
      </c>
      <c r="B62" s="1063" t="s">
        <v>1412</v>
      </c>
      <c r="C62" s="1075">
        <v>2837.78</v>
      </c>
      <c r="D62" s="1065" t="s">
        <v>1388</v>
      </c>
      <c r="E62" s="1066">
        <v>41913</v>
      </c>
      <c r="F62" s="1067" t="s">
        <v>1392</v>
      </c>
    </row>
    <row r="63" spans="1:6" ht="29.25" customHeight="1" x14ac:dyDescent="0.25">
      <c r="A63" s="1062" t="s">
        <v>1413</v>
      </c>
      <c r="B63" s="1063" t="s">
        <v>1414</v>
      </c>
      <c r="C63" s="1075" t="s">
        <v>1415</v>
      </c>
      <c r="D63" s="1065"/>
      <c r="E63" s="1065"/>
      <c r="F63" s="1067" t="s">
        <v>1345</v>
      </c>
    </row>
    <row r="64" spans="1:6" ht="29.25" customHeight="1" x14ac:dyDescent="0.25">
      <c r="A64" s="1062" t="s">
        <v>1416</v>
      </c>
      <c r="B64" s="1063" t="s">
        <v>1417</v>
      </c>
      <c r="C64" s="1075" t="s">
        <v>1415</v>
      </c>
      <c r="D64" s="1065"/>
      <c r="E64" s="1065"/>
      <c r="F64" s="1067" t="s">
        <v>1345</v>
      </c>
    </row>
    <row r="65" spans="1:6" ht="29.25" customHeight="1" x14ac:dyDescent="0.25">
      <c r="A65" s="1062" t="s">
        <v>1418</v>
      </c>
      <c r="B65" s="1063" t="s">
        <v>1419</v>
      </c>
      <c r="C65" s="1075">
        <v>12326.59</v>
      </c>
      <c r="D65" s="1065" t="s">
        <v>1358</v>
      </c>
      <c r="E65" s="1066">
        <v>42095</v>
      </c>
      <c r="F65" s="1067" t="s">
        <v>1345</v>
      </c>
    </row>
    <row r="66" spans="1:6" ht="30" customHeight="1" x14ac:dyDescent="0.25">
      <c r="A66" s="1063" t="s">
        <v>1420</v>
      </c>
      <c r="B66" s="1078" t="s">
        <v>1421</v>
      </c>
      <c r="C66" s="1064">
        <v>3930.97</v>
      </c>
      <c r="D66" s="1063"/>
      <c r="E66" s="1128">
        <v>42186</v>
      </c>
      <c r="F66" s="1065" t="s">
        <v>1422</v>
      </c>
    </row>
    <row r="67" spans="1:6" ht="30" hidden="1" customHeight="1" x14ac:dyDescent="0.25">
      <c r="A67" s="1063" t="s">
        <v>1423</v>
      </c>
      <c r="B67" s="1129" t="s">
        <v>1424</v>
      </c>
      <c r="C67" s="1064">
        <v>57541</v>
      </c>
      <c r="D67" s="1063"/>
      <c r="E67" s="1063"/>
      <c r="F67" s="1108" t="s">
        <v>1294</v>
      </c>
    </row>
    <row r="68" spans="1:6" ht="57" x14ac:dyDescent="0.15">
      <c r="A68" s="1070" t="s">
        <v>1425</v>
      </c>
      <c r="B68" s="1078" t="s">
        <v>1426</v>
      </c>
      <c r="C68" s="1130" t="s">
        <v>1427</v>
      </c>
      <c r="D68" s="1063"/>
      <c r="E68" s="1128">
        <v>42248</v>
      </c>
      <c r="F68" s="1067" t="s">
        <v>1428</v>
      </c>
    </row>
    <row r="69" spans="1:6" ht="30" customHeight="1" x14ac:dyDescent="0.25">
      <c r="A69" s="1063" t="s">
        <v>1429</v>
      </c>
      <c r="B69" s="1131" t="s">
        <v>1430</v>
      </c>
      <c r="C69" s="1132">
        <v>1986</v>
      </c>
      <c r="D69" s="1063"/>
      <c r="E69" s="1128">
        <v>42430</v>
      </c>
      <c r="F69" s="1063"/>
    </row>
    <row r="70" spans="1:6" ht="30" customHeight="1" x14ac:dyDescent="0.25">
      <c r="A70" s="1063" t="s">
        <v>1431</v>
      </c>
      <c r="B70" s="1131" t="s">
        <v>1432</v>
      </c>
      <c r="C70" s="1132">
        <v>500</v>
      </c>
      <c r="D70" s="1063"/>
      <c r="E70" s="1128">
        <v>42299</v>
      </c>
      <c r="F70" s="1063"/>
    </row>
    <row r="71" spans="1:6" ht="29.25" customHeight="1" x14ac:dyDescent="0.15">
      <c r="A71" s="1063" t="s">
        <v>1433</v>
      </c>
      <c r="B71" s="1063" t="s">
        <v>1434</v>
      </c>
      <c r="C71" s="1063" t="s">
        <v>1435</v>
      </c>
      <c r="D71" s="1063"/>
      <c r="E71" s="1128">
        <v>42488</v>
      </c>
      <c r="F71" s="1063"/>
    </row>
    <row r="72" spans="1:6" ht="29.25" customHeight="1" x14ac:dyDescent="0.15">
      <c r="A72" s="1063" t="s">
        <v>1436</v>
      </c>
      <c r="B72" s="1063" t="s">
        <v>1437</v>
      </c>
      <c r="C72" s="1063"/>
      <c r="D72" s="1063"/>
      <c r="E72" s="1128">
        <v>42614</v>
      </c>
      <c r="F72" s="1063"/>
    </row>
    <row r="73" spans="1:6" ht="29.25" customHeight="1" x14ac:dyDescent="0.25">
      <c r="A73" s="1063" t="s">
        <v>1436</v>
      </c>
      <c r="B73" s="1129" t="s">
        <v>1424</v>
      </c>
      <c r="C73" s="1064">
        <v>57541</v>
      </c>
      <c r="D73" s="1063"/>
      <c r="E73" s="1128">
        <v>42589</v>
      </c>
      <c r="F73" s="1108" t="s">
        <v>1294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pageSetUpPr fitToPage="1"/>
  </sheetPr>
  <dimension ref="A1:R22"/>
  <sheetViews>
    <sheetView showGridLines="0" zoomScale="60" zoomScaleNormal="60" workbookViewId="0">
      <selection activeCell="C20" sqref="C20:R20"/>
    </sheetView>
  </sheetViews>
  <sheetFormatPr defaultColWidth="9" defaultRowHeight="18.75" x14ac:dyDescent="0.15"/>
  <cols>
    <col min="1" max="1" width="2.375" style="13" customWidth="1"/>
    <col min="2" max="2" width="15.5" style="1" customWidth="1"/>
    <col min="3" max="3" width="13.75" style="1" customWidth="1"/>
    <col min="4" max="4" width="26" style="1" customWidth="1"/>
    <col min="5" max="5" width="21.625" style="1" customWidth="1"/>
    <col min="6" max="6" width="12.625" style="1" customWidth="1"/>
    <col min="7" max="7" width="16.5" style="1" customWidth="1"/>
    <col min="8" max="8" width="39.5" style="1" customWidth="1"/>
    <col min="9" max="16384" width="9" style="1"/>
  </cols>
  <sheetData>
    <row r="1" spans="1:18" ht="42.75" customHeight="1" x14ac:dyDescent="0.4">
      <c r="A1" s="22" t="s">
        <v>756</v>
      </c>
      <c r="G1" s="23" t="s">
        <v>388</v>
      </c>
    </row>
    <row r="2" spans="1:18" ht="20.25" x14ac:dyDescent="0.3">
      <c r="A2" s="2"/>
      <c r="D2" s="3"/>
      <c r="E2" s="24"/>
    </row>
    <row r="3" spans="1:18" ht="30" x14ac:dyDescent="0.4">
      <c r="A3" s="4" t="e">
        <f>#REF!</f>
        <v>#REF!</v>
      </c>
      <c r="D3" s="5"/>
      <c r="E3" s="5"/>
      <c r="F3" s="5"/>
      <c r="G3" s="5"/>
      <c r="H3" s="5"/>
    </row>
    <row r="4" spans="1:18" s="6" customFormat="1" ht="28.5" customHeight="1" x14ac:dyDescent="0.15">
      <c r="B4" s="7" t="s">
        <v>393</v>
      </c>
      <c r="F4" s="8" t="s">
        <v>394</v>
      </c>
      <c r="H4" s="1"/>
    </row>
    <row r="5" spans="1:18" s="6" customFormat="1" ht="19.5" x14ac:dyDescent="0.15">
      <c r="A5" s="7"/>
      <c r="B5" s="9" t="s">
        <v>441</v>
      </c>
      <c r="C5" s="9" t="s">
        <v>395</v>
      </c>
      <c r="D5" s="9" t="s">
        <v>440</v>
      </c>
      <c r="E5" s="7"/>
      <c r="F5" s="9" t="s">
        <v>441</v>
      </c>
      <c r="G5" s="9" t="s">
        <v>395</v>
      </c>
      <c r="H5" s="9" t="s">
        <v>396</v>
      </c>
    </row>
    <row r="6" spans="1:18" ht="28.5" customHeight="1" x14ac:dyDescent="0.15">
      <c r="A6" s="10"/>
      <c r="B6" s="11"/>
      <c r="C6" s="11"/>
      <c r="D6" s="16"/>
      <c r="E6" s="10"/>
      <c r="F6" s="11"/>
      <c r="G6" s="11"/>
      <c r="H6" s="16"/>
    </row>
    <row r="7" spans="1:18" ht="28.5" customHeight="1" x14ac:dyDescent="0.15">
      <c r="A7" s="10"/>
      <c r="B7" s="12"/>
      <c r="C7" s="12"/>
      <c r="D7" s="16"/>
      <c r="E7" s="10"/>
      <c r="F7" s="11"/>
      <c r="G7" s="11"/>
      <c r="H7" s="16"/>
    </row>
    <row r="8" spans="1:18" ht="30" customHeight="1" x14ac:dyDescent="0.15">
      <c r="E8" s="10"/>
      <c r="F8" s="11"/>
      <c r="G8" s="11"/>
      <c r="H8" s="16"/>
    </row>
    <row r="9" spans="1:18" ht="30" customHeight="1" x14ac:dyDescent="0.15">
      <c r="E9" s="10"/>
      <c r="F9" s="25"/>
      <c r="G9" s="25"/>
      <c r="H9" s="26"/>
    </row>
    <row r="10" spans="1:18" s="6" customFormat="1" ht="35.25" customHeight="1" thickBot="1" x14ac:dyDescent="0.2">
      <c r="B10" s="7" t="s">
        <v>389</v>
      </c>
    </row>
    <row r="11" spans="1:18" ht="26.25" customHeight="1" x14ac:dyDescent="0.15">
      <c r="B11" s="21" t="s">
        <v>438</v>
      </c>
      <c r="C11" s="1513" t="s">
        <v>439</v>
      </c>
      <c r="D11" s="1514"/>
      <c r="E11" s="1514"/>
      <c r="F11" s="1514"/>
      <c r="G11" s="1514"/>
      <c r="H11" s="1514"/>
      <c r="I11" s="1514"/>
      <c r="J11" s="1514"/>
      <c r="K11" s="1514"/>
      <c r="L11" s="1514"/>
      <c r="M11" s="1514"/>
      <c r="N11" s="1514"/>
      <c r="O11" s="1514"/>
      <c r="P11" s="1514"/>
      <c r="Q11" s="1514"/>
      <c r="R11" s="1515"/>
    </row>
    <row r="12" spans="1:18" ht="56.25" customHeight="1" x14ac:dyDescent="0.15">
      <c r="B12" s="14"/>
      <c r="C12" s="1511"/>
      <c r="D12" s="1511"/>
      <c r="E12" s="1511"/>
      <c r="F12" s="1511"/>
      <c r="G12" s="1511"/>
      <c r="H12" s="1511"/>
      <c r="I12" s="1511"/>
      <c r="J12" s="1511"/>
      <c r="K12" s="1511"/>
      <c r="L12" s="1511"/>
      <c r="M12" s="1511"/>
      <c r="N12" s="1511"/>
      <c r="O12" s="1511"/>
      <c r="P12" s="1511"/>
      <c r="Q12" s="1511"/>
      <c r="R12" s="1512"/>
    </row>
    <row r="13" spans="1:18" ht="56.25" customHeight="1" x14ac:dyDescent="0.15">
      <c r="B13" s="14"/>
      <c r="C13" s="1511"/>
      <c r="D13" s="1511"/>
      <c r="E13" s="1511"/>
      <c r="F13" s="1511"/>
      <c r="G13" s="1511"/>
      <c r="H13" s="1511"/>
      <c r="I13" s="1511"/>
      <c r="J13" s="1511"/>
      <c r="K13" s="1511"/>
      <c r="L13" s="1511"/>
      <c r="M13" s="1511"/>
      <c r="N13" s="1511"/>
      <c r="O13" s="1511"/>
      <c r="P13" s="1511"/>
      <c r="Q13" s="1511"/>
      <c r="R13" s="1512"/>
    </row>
    <row r="14" spans="1:18" ht="56.25" customHeight="1" x14ac:dyDescent="0.15">
      <c r="B14" s="14"/>
      <c r="C14" s="1511"/>
      <c r="D14" s="1511"/>
      <c r="E14" s="1511"/>
      <c r="F14" s="1511"/>
      <c r="G14" s="1511"/>
      <c r="H14" s="1511"/>
      <c r="I14" s="1511"/>
      <c r="J14" s="1511"/>
      <c r="K14" s="1511"/>
      <c r="L14" s="1511"/>
      <c r="M14" s="1511"/>
      <c r="N14" s="1511"/>
      <c r="O14" s="1511"/>
      <c r="P14" s="1511"/>
      <c r="Q14" s="1511"/>
      <c r="R14" s="1512"/>
    </row>
    <row r="15" spans="1:18" ht="56.25" customHeight="1" x14ac:dyDescent="0.15">
      <c r="B15" s="14"/>
      <c r="C15" s="1511"/>
      <c r="D15" s="1511"/>
      <c r="E15" s="1511"/>
      <c r="F15" s="1511"/>
      <c r="G15" s="1511"/>
      <c r="H15" s="1511"/>
      <c r="I15" s="1511"/>
      <c r="J15" s="1511"/>
      <c r="K15" s="1511"/>
      <c r="L15" s="1511"/>
      <c r="M15" s="1511"/>
      <c r="N15" s="1511"/>
      <c r="O15" s="1511"/>
      <c r="P15" s="1511"/>
      <c r="Q15" s="1511"/>
      <c r="R15" s="1512"/>
    </row>
    <row r="16" spans="1:18" ht="56.25" customHeight="1" x14ac:dyDescent="0.15">
      <c r="B16" s="14"/>
      <c r="C16" s="1511"/>
      <c r="D16" s="1511"/>
      <c r="E16" s="1511"/>
      <c r="F16" s="1511"/>
      <c r="G16" s="1511"/>
      <c r="H16" s="1511"/>
      <c r="I16" s="1511"/>
      <c r="J16" s="1511"/>
      <c r="K16" s="1511"/>
      <c r="L16" s="1511"/>
      <c r="M16" s="1511"/>
      <c r="N16" s="1511"/>
      <c r="O16" s="1511"/>
      <c r="P16" s="1511"/>
      <c r="Q16" s="1511"/>
      <c r="R16" s="1512"/>
    </row>
    <row r="17" spans="1:18" ht="56.25" customHeight="1" x14ac:dyDescent="0.15">
      <c r="B17" s="14"/>
      <c r="C17" s="1511"/>
      <c r="D17" s="1511"/>
      <c r="E17" s="1511"/>
      <c r="F17" s="1511"/>
      <c r="G17" s="1511"/>
      <c r="H17" s="1511"/>
      <c r="I17" s="1511"/>
      <c r="J17" s="1511"/>
      <c r="K17" s="1511"/>
      <c r="L17" s="1511"/>
      <c r="M17" s="1511"/>
      <c r="N17" s="1511"/>
      <c r="O17" s="1511"/>
      <c r="P17" s="1511"/>
      <c r="Q17" s="1511"/>
      <c r="R17" s="1512"/>
    </row>
    <row r="18" spans="1:18" ht="56.25" customHeight="1" x14ac:dyDescent="0.15">
      <c r="B18" s="14"/>
      <c r="C18" s="1511"/>
      <c r="D18" s="1511"/>
      <c r="E18" s="1511"/>
      <c r="F18" s="1511"/>
      <c r="G18" s="1511"/>
      <c r="H18" s="1511"/>
      <c r="I18" s="1511"/>
      <c r="J18" s="1511"/>
      <c r="K18" s="1511"/>
      <c r="L18" s="1511"/>
      <c r="M18" s="1511"/>
      <c r="N18" s="1511"/>
      <c r="O18" s="1511"/>
      <c r="P18" s="1511"/>
      <c r="Q18" s="1511"/>
      <c r="R18" s="1512"/>
    </row>
    <row r="19" spans="1:18" ht="56.25" customHeight="1" x14ac:dyDescent="0.15">
      <c r="B19" s="14"/>
      <c r="C19" s="1511"/>
      <c r="D19" s="1511"/>
      <c r="E19" s="1511"/>
      <c r="F19" s="1511"/>
      <c r="G19" s="1511"/>
      <c r="H19" s="1511"/>
      <c r="I19" s="1511"/>
      <c r="J19" s="1511"/>
      <c r="K19" s="1511"/>
      <c r="L19" s="1511"/>
      <c r="M19" s="1511"/>
      <c r="N19" s="1511"/>
      <c r="O19" s="1511"/>
      <c r="P19" s="1511"/>
      <c r="Q19" s="1511"/>
      <c r="R19" s="1512"/>
    </row>
    <row r="20" spans="1:18" ht="56.25" customHeight="1" x14ac:dyDescent="0.15">
      <c r="B20" s="14"/>
      <c r="C20" s="1511"/>
      <c r="D20" s="1511"/>
      <c r="E20" s="1511"/>
      <c r="F20" s="1511"/>
      <c r="G20" s="1511"/>
      <c r="H20" s="1511"/>
      <c r="I20" s="1511"/>
      <c r="J20" s="1511"/>
      <c r="K20" s="1511"/>
      <c r="L20" s="1511"/>
      <c r="M20" s="1511"/>
      <c r="N20" s="1511"/>
      <c r="O20" s="1511"/>
      <c r="P20" s="1511"/>
      <c r="Q20" s="1511"/>
      <c r="R20" s="1512"/>
    </row>
    <row r="21" spans="1:18" ht="56.25" customHeight="1" thickBot="1" x14ac:dyDescent="0.2">
      <c r="B21" s="15"/>
      <c r="C21" s="1508"/>
      <c r="D21" s="1508"/>
      <c r="E21" s="1508"/>
      <c r="F21" s="1508"/>
      <c r="G21" s="1508"/>
      <c r="H21" s="1508"/>
      <c r="I21" s="1508"/>
      <c r="J21" s="1508"/>
      <c r="K21" s="1508"/>
      <c r="L21" s="1508"/>
      <c r="M21" s="1508"/>
      <c r="N21" s="1508"/>
      <c r="O21" s="1508"/>
      <c r="P21" s="1508"/>
      <c r="Q21" s="1508"/>
      <c r="R21" s="1509"/>
    </row>
    <row r="22" spans="1:18" ht="79.5" customHeight="1" x14ac:dyDescent="0.15">
      <c r="A22" s="1510" t="s">
        <v>717</v>
      </c>
      <c r="B22" s="1510"/>
      <c r="C22" s="1510"/>
      <c r="D22" s="1510"/>
      <c r="E22" s="1510"/>
      <c r="F22" s="1510"/>
      <c r="G22" s="1510"/>
      <c r="H22" s="1510"/>
      <c r="I22" s="1510"/>
      <c r="J22" s="1510"/>
      <c r="K22" s="1510"/>
      <c r="L22" s="1510"/>
      <c r="M22" s="1510"/>
      <c r="N22" s="1510"/>
      <c r="O22" s="1510"/>
      <c r="P22" s="1510"/>
      <c r="Q22" s="1510"/>
      <c r="R22" s="1510"/>
    </row>
  </sheetData>
  <sheetProtection password="CC39" sheet="1"/>
  <mergeCells count="12">
    <mergeCell ref="C11:R11"/>
    <mergeCell ref="C12:R12"/>
    <mergeCell ref="C13:R13"/>
    <mergeCell ref="C14:R14"/>
    <mergeCell ref="C17:R17"/>
    <mergeCell ref="C21:R21"/>
    <mergeCell ref="A22:R22"/>
    <mergeCell ref="C18:R18"/>
    <mergeCell ref="C15:R15"/>
    <mergeCell ref="C16:R16"/>
    <mergeCell ref="C19:R19"/>
    <mergeCell ref="C20:R20"/>
  </mergeCells>
  <printOptions horizontalCentered="1" verticalCentered="1"/>
  <pageMargins left="0" right="0" top="0" bottom="0" header="0.31496062992125984" footer="0.31496062992125984"/>
  <pageSetup paperSize="9" scale="56" orientation="landscape" horizontalDpi="4294967295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11</vt:i4>
      </vt:variant>
    </vt:vector>
  </HeadingPairs>
  <TitlesOfParts>
    <vt:vector size="25" baseType="lpstr">
      <vt:lpstr>Orientações #</vt:lpstr>
      <vt:lpstr>Atividade Assistencial</vt:lpstr>
      <vt:lpstr>Quadro de Pessoal</vt:lpstr>
      <vt:lpstr>Receita-Despesa</vt:lpstr>
      <vt:lpstr>Orçado x Realizado </vt:lpstr>
      <vt:lpstr>Comparativo</vt:lpstr>
      <vt:lpstr>Orçamento (resumo)</vt:lpstr>
      <vt:lpstr>Salários por Função</vt:lpstr>
      <vt:lpstr>SALÁRIOS</vt:lpstr>
      <vt:lpstr>% Despesa Comprometida</vt:lpstr>
      <vt:lpstr>Plano de Ação</vt:lpstr>
      <vt:lpstr>enylo</vt:lpstr>
      <vt:lpstr>Memória calculo contratos</vt:lpstr>
      <vt:lpstr>Informações adicionais</vt:lpstr>
      <vt:lpstr>'Atividade Assistencial'!Area_de_impressao</vt:lpstr>
      <vt:lpstr>Comparativo!Area_de_impressao</vt:lpstr>
      <vt:lpstr>'Informações adicionais'!Area_de_impressao</vt:lpstr>
      <vt:lpstr>'Orçamento (resumo)'!Area_de_impressao</vt:lpstr>
      <vt:lpstr>'Orientações #'!Area_de_impressao</vt:lpstr>
      <vt:lpstr>'Quadro de Pessoal'!Area_de_impressao</vt:lpstr>
      <vt:lpstr>'Receita-Despesa'!Area_de_impressao</vt:lpstr>
      <vt:lpstr>'Atividade Assistencial'!Titulos_de_impressao</vt:lpstr>
      <vt:lpstr>'Orçamento (resumo)'!Titulos_de_impressao</vt:lpstr>
      <vt:lpstr>'Quadro de Pessoal'!Titulos_de_impressao</vt:lpstr>
      <vt:lpstr>'Receita-Despesa'!Titulos_de_impressao</vt:lpstr>
    </vt:vector>
  </TitlesOfParts>
  <Company>Pró-Saúde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Hospitais Próprios</dc:title>
  <dc:creator>Controladoria</dc:creator>
  <cp:keywords>senha 3676</cp:keywords>
  <cp:lastModifiedBy>Adriano Costa dos Anjos</cp:lastModifiedBy>
  <cp:lastPrinted>2016-12-01T12:15:28Z</cp:lastPrinted>
  <dcterms:created xsi:type="dcterms:W3CDTF">1998-04-07T15:12:28Z</dcterms:created>
  <dcterms:modified xsi:type="dcterms:W3CDTF">2017-07-26T12:07:09Z</dcterms:modified>
</cp:coreProperties>
</file>